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H:\2022\Neratovice\"/>
    </mc:Choice>
  </mc:AlternateContent>
  <xr:revisionPtr revIDLastSave="0" documentId="13_ncr:1_{344963DE-2C3A-43D5-A7BB-7CC631E76B8F}" xr6:coauthVersionLast="47" xr6:coauthVersionMax="47" xr10:uidLastSave="{00000000-0000-0000-0000-000000000000}"/>
  <bookViews>
    <workbookView xWindow="-120" yWindow="-120" windowWidth="29040" windowHeight="15840" activeTab="1" xr2:uid="{67FD72EE-B682-4B25-AE12-782D0E2A127D}"/>
  </bookViews>
  <sheets>
    <sheet name="Rekapitulace stavby" sheetId="2" r:id="rId1"/>
    <sheet name="Stavební úpravy schodiště" sheetId="1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D95" i="2" l="1"/>
  <c r="BD94" i="2" s="1"/>
  <c r="W33" i="2" s="1"/>
  <c r="BC95" i="2"/>
  <c r="BC94" i="2" s="1"/>
  <c r="BB95" i="2"/>
  <c r="BA95" i="2"/>
  <c r="AZ95" i="2"/>
  <c r="AZ94" i="2" s="1"/>
  <c r="AY95" i="2"/>
  <c r="AX95" i="2"/>
  <c r="AW95" i="2"/>
  <c r="AV95" i="2"/>
  <c r="AU95" i="2"/>
  <c r="AU94" i="2" s="1"/>
  <c r="BB94" i="2"/>
  <c r="AX94" i="2" s="1"/>
  <c r="BA94" i="2"/>
  <c r="AW94" i="2" s="1"/>
  <c r="AK30" i="2" s="1"/>
  <c r="AS94" i="2"/>
  <c r="AM90" i="2"/>
  <c r="L90" i="2"/>
  <c r="AM89" i="2"/>
  <c r="L89" i="2"/>
  <c r="AM87" i="2"/>
  <c r="L87" i="2"/>
  <c r="L85" i="2"/>
  <c r="L84" i="2"/>
  <c r="BK166" i="1"/>
  <c r="BI166" i="1"/>
  <c r="BH166" i="1"/>
  <c r="BG166" i="1"/>
  <c r="BF166" i="1"/>
  <c r="BE166" i="1"/>
  <c r="T166" i="1"/>
  <c r="R166" i="1"/>
  <c r="P166" i="1"/>
  <c r="J166" i="1"/>
  <c r="BK165" i="1"/>
  <c r="BI165" i="1"/>
  <c r="BH165" i="1"/>
  <c r="BG165" i="1"/>
  <c r="BF165" i="1"/>
  <c r="BE165" i="1"/>
  <c r="T165" i="1"/>
  <c r="R165" i="1"/>
  <c r="P165" i="1"/>
  <c r="J165" i="1"/>
  <c r="BK164" i="1"/>
  <c r="BI164" i="1"/>
  <c r="BH164" i="1"/>
  <c r="BG164" i="1"/>
  <c r="BF164" i="1"/>
  <c r="T164" i="1"/>
  <c r="R164" i="1"/>
  <c r="P164" i="1"/>
  <c r="J164" i="1"/>
  <c r="BE164" i="1" s="1"/>
  <c r="BK163" i="1"/>
  <c r="BI163" i="1"/>
  <c r="BH163" i="1"/>
  <c r="BG163" i="1"/>
  <c r="BF163" i="1"/>
  <c r="T163" i="1"/>
  <c r="R163" i="1"/>
  <c r="P163" i="1"/>
  <c r="J163" i="1"/>
  <c r="BE163" i="1" s="1"/>
  <c r="BK162" i="1"/>
  <c r="BI162" i="1"/>
  <c r="BH162" i="1"/>
  <c r="BG162" i="1"/>
  <c r="BF162" i="1"/>
  <c r="T162" i="1"/>
  <c r="R162" i="1"/>
  <c r="P162" i="1"/>
  <c r="J162" i="1"/>
  <c r="BE162" i="1" s="1"/>
  <c r="BK161" i="1"/>
  <c r="BI161" i="1"/>
  <c r="BH161" i="1"/>
  <c r="BG161" i="1"/>
  <c r="BF161" i="1"/>
  <c r="BE161" i="1"/>
  <c r="T161" i="1"/>
  <c r="R161" i="1"/>
  <c r="P161" i="1"/>
  <c r="J161" i="1"/>
  <c r="BK160" i="1"/>
  <c r="BI160" i="1"/>
  <c r="BH160" i="1"/>
  <c r="BG160" i="1"/>
  <c r="BF160" i="1"/>
  <c r="T160" i="1"/>
  <c r="R160" i="1"/>
  <c r="P160" i="1"/>
  <c r="J160" i="1"/>
  <c r="BE160" i="1" s="1"/>
  <c r="BK159" i="1"/>
  <c r="BI159" i="1"/>
  <c r="BH159" i="1"/>
  <c r="BG159" i="1"/>
  <c r="BF159" i="1"/>
  <c r="T159" i="1"/>
  <c r="R159" i="1"/>
  <c r="P159" i="1"/>
  <c r="J159" i="1"/>
  <c r="BE159" i="1" s="1"/>
  <c r="BK158" i="1"/>
  <c r="BI158" i="1"/>
  <c r="BH158" i="1"/>
  <c r="BG158" i="1"/>
  <c r="BF158" i="1"/>
  <c r="BE158" i="1"/>
  <c r="T158" i="1"/>
  <c r="R158" i="1"/>
  <c r="R156" i="1" s="1"/>
  <c r="R155" i="1" s="1"/>
  <c r="P158" i="1"/>
  <c r="J158" i="1"/>
  <c r="BK157" i="1"/>
  <c r="BI157" i="1"/>
  <c r="BH157" i="1"/>
  <c r="BG157" i="1"/>
  <c r="BF157" i="1"/>
  <c r="BE157" i="1"/>
  <c r="T157" i="1"/>
  <c r="R157" i="1"/>
  <c r="P157" i="1"/>
  <c r="P156" i="1" s="1"/>
  <c r="P155" i="1" s="1"/>
  <c r="J157" i="1"/>
  <c r="T156" i="1"/>
  <c r="T155" i="1" s="1"/>
  <c r="BK154" i="1"/>
  <c r="BK153" i="1" s="1"/>
  <c r="J153" i="1" s="1"/>
  <c r="J100" i="1" s="1"/>
  <c r="BI154" i="1"/>
  <c r="BH154" i="1"/>
  <c r="BG154" i="1"/>
  <c r="BF154" i="1"/>
  <c r="T154" i="1"/>
  <c r="T153" i="1" s="1"/>
  <c r="R154" i="1"/>
  <c r="R153" i="1" s="1"/>
  <c r="P154" i="1"/>
  <c r="P153" i="1" s="1"/>
  <c r="J154" i="1"/>
  <c r="BE154" i="1" s="1"/>
  <c r="BK152" i="1"/>
  <c r="BI152" i="1"/>
  <c r="BH152" i="1"/>
  <c r="BG152" i="1"/>
  <c r="BF152" i="1"/>
  <c r="T152" i="1"/>
  <c r="R152" i="1"/>
  <c r="P152" i="1"/>
  <c r="J152" i="1"/>
  <c r="BE152" i="1" s="1"/>
  <c r="BK151" i="1"/>
  <c r="BI151" i="1"/>
  <c r="BH151" i="1"/>
  <c r="BG151" i="1"/>
  <c r="BF151" i="1"/>
  <c r="BE151" i="1"/>
  <c r="T151" i="1"/>
  <c r="R151" i="1"/>
  <c r="P151" i="1"/>
  <c r="J151" i="1"/>
  <c r="BK150" i="1"/>
  <c r="BI150" i="1"/>
  <c r="BH150" i="1"/>
  <c r="BG150" i="1"/>
  <c r="BF150" i="1"/>
  <c r="T150" i="1"/>
  <c r="R150" i="1"/>
  <c r="P150" i="1"/>
  <c r="J150" i="1"/>
  <c r="BE150" i="1" s="1"/>
  <c r="BK149" i="1"/>
  <c r="BI149" i="1"/>
  <c r="BH149" i="1"/>
  <c r="BG149" i="1"/>
  <c r="BF149" i="1"/>
  <c r="T149" i="1"/>
  <c r="R149" i="1"/>
  <c r="P149" i="1"/>
  <c r="J149" i="1"/>
  <c r="BE149" i="1" s="1"/>
  <c r="BK148" i="1"/>
  <c r="BI148" i="1"/>
  <c r="BH148" i="1"/>
  <c r="BG148" i="1"/>
  <c r="BF148" i="1"/>
  <c r="BE148" i="1"/>
  <c r="T148" i="1"/>
  <c r="R148" i="1"/>
  <c r="P148" i="1"/>
  <c r="J148" i="1"/>
  <c r="BK147" i="1"/>
  <c r="BI147" i="1"/>
  <c r="BH147" i="1"/>
  <c r="BG147" i="1"/>
  <c r="BF147" i="1"/>
  <c r="BE147" i="1"/>
  <c r="T147" i="1"/>
  <c r="R147" i="1"/>
  <c r="P147" i="1"/>
  <c r="P145" i="1" s="1"/>
  <c r="J147" i="1"/>
  <c r="BK146" i="1"/>
  <c r="BI146" i="1"/>
  <c r="BH146" i="1"/>
  <c r="BG146" i="1"/>
  <c r="BF146" i="1"/>
  <c r="T146" i="1"/>
  <c r="T145" i="1" s="1"/>
  <c r="R146" i="1"/>
  <c r="P146" i="1"/>
  <c r="J146" i="1"/>
  <c r="BE146" i="1" s="1"/>
  <c r="R145" i="1"/>
  <c r="BK144" i="1"/>
  <c r="BI144" i="1"/>
  <c r="BH144" i="1"/>
  <c r="BG144" i="1"/>
  <c r="BF144" i="1"/>
  <c r="BE144" i="1"/>
  <c r="T144" i="1"/>
  <c r="R144" i="1"/>
  <c r="R143" i="1" s="1"/>
  <c r="P144" i="1"/>
  <c r="J144" i="1"/>
  <c r="BK143" i="1"/>
  <c r="J143" i="1" s="1"/>
  <c r="J98" i="1" s="1"/>
  <c r="T143" i="1"/>
  <c r="P143" i="1"/>
  <c r="BK142" i="1"/>
  <c r="BI142" i="1"/>
  <c r="BH142" i="1"/>
  <c r="BG142" i="1"/>
  <c r="BF142" i="1"/>
  <c r="BE142" i="1"/>
  <c r="T142" i="1"/>
  <c r="R142" i="1"/>
  <c r="P142" i="1"/>
  <c r="J142" i="1"/>
  <c r="BK141" i="1"/>
  <c r="BI141" i="1"/>
  <c r="BH141" i="1"/>
  <c r="BG141" i="1"/>
  <c r="BF141" i="1"/>
  <c r="T141" i="1"/>
  <c r="T139" i="1" s="1"/>
  <c r="R141" i="1"/>
  <c r="P141" i="1"/>
  <c r="J141" i="1"/>
  <c r="BE141" i="1" s="1"/>
  <c r="BK140" i="1"/>
  <c r="BI140" i="1"/>
  <c r="BH140" i="1"/>
  <c r="BG140" i="1"/>
  <c r="BF140" i="1"/>
  <c r="T140" i="1"/>
  <c r="R140" i="1"/>
  <c r="R139" i="1" s="1"/>
  <c r="P140" i="1"/>
  <c r="P139" i="1" s="1"/>
  <c r="J140" i="1"/>
  <c r="BE140" i="1" s="1"/>
  <c r="BK139" i="1"/>
  <c r="J139" i="1" s="1"/>
  <c r="J97" i="1" s="1"/>
  <c r="BK138" i="1"/>
  <c r="BI138" i="1"/>
  <c r="BH138" i="1"/>
  <c r="BG138" i="1"/>
  <c r="BF138" i="1"/>
  <c r="BE138" i="1"/>
  <c r="T138" i="1"/>
  <c r="R138" i="1"/>
  <c r="P138" i="1"/>
  <c r="J138" i="1"/>
  <c r="BK137" i="1"/>
  <c r="BI137" i="1"/>
  <c r="BH137" i="1"/>
  <c r="BG137" i="1"/>
  <c r="BF137" i="1"/>
  <c r="T137" i="1"/>
  <c r="R137" i="1"/>
  <c r="P137" i="1"/>
  <c r="J137" i="1"/>
  <c r="BE137" i="1" s="1"/>
  <c r="BK136" i="1"/>
  <c r="BI136" i="1"/>
  <c r="BH136" i="1"/>
  <c r="BG136" i="1"/>
  <c r="BF136" i="1"/>
  <c r="T136" i="1"/>
  <c r="R136" i="1"/>
  <c r="P136" i="1"/>
  <c r="J136" i="1"/>
  <c r="BE136" i="1" s="1"/>
  <c r="BK135" i="1"/>
  <c r="BI135" i="1"/>
  <c r="BH135" i="1"/>
  <c r="BG135" i="1"/>
  <c r="BF135" i="1"/>
  <c r="T135" i="1"/>
  <c r="R135" i="1"/>
  <c r="P135" i="1"/>
  <c r="J135" i="1"/>
  <c r="BE135" i="1" s="1"/>
  <c r="BK134" i="1"/>
  <c r="BI134" i="1"/>
  <c r="BH134" i="1"/>
  <c r="BG134" i="1"/>
  <c r="BF134" i="1"/>
  <c r="BE134" i="1"/>
  <c r="T134" i="1"/>
  <c r="R134" i="1"/>
  <c r="P134" i="1"/>
  <c r="J134" i="1"/>
  <c r="BK133" i="1"/>
  <c r="BI133" i="1"/>
  <c r="BH133" i="1"/>
  <c r="BG133" i="1"/>
  <c r="BF133" i="1"/>
  <c r="T133" i="1"/>
  <c r="T130" i="1" s="1"/>
  <c r="T129" i="1" s="1"/>
  <c r="T128" i="1" s="1"/>
  <c r="R133" i="1"/>
  <c r="P133" i="1"/>
  <c r="J133" i="1"/>
  <c r="BE133" i="1" s="1"/>
  <c r="BK132" i="1"/>
  <c r="BI132" i="1"/>
  <c r="BH132" i="1"/>
  <c r="BG132" i="1"/>
  <c r="BF132" i="1"/>
  <c r="T132" i="1"/>
  <c r="R132" i="1"/>
  <c r="P132" i="1"/>
  <c r="J132" i="1"/>
  <c r="BE132" i="1" s="1"/>
  <c r="BK131" i="1"/>
  <c r="BI131" i="1"/>
  <c r="BH131" i="1"/>
  <c r="BG131" i="1"/>
  <c r="BF131" i="1"/>
  <c r="BE131" i="1"/>
  <c r="T131" i="1"/>
  <c r="R131" i="1"/>
  <c r="R130" i="1" s="1"/>
  <c r="P131" i="1"/>
  <c r="J131" i="1"/>
  <c r="P130" i="1"/>
  <c r="P129" i="1" s="1"/>
  <c r="P128" i="1" s="1"/>
  <c r="J124" i="1"/>
  <c r="F124" i="1"/>
  <c r="F122" i="1"/>
  <c r="E120" i="1"/>
  <c r="BI109" i="1"/>
  <c r="BH109" i="1"/>
  <c r="BG109" i="1"/>
  <c r="BF109" i="1"/>
  <c r="BE109" i="1"/>
  <c r="BI108" i="1"/>
  <c r="BH108" i="1"/>
  <c r="BG108" i="1"/>
  <c r="BF108" i="1"/>
  <c r="BE108" i="1"/>
  <c r="BI107" i="1"/>
  <c r="BH107" i="1"/>
  <c r="BG107" i="1"/>
  <c r="BF107" i="1"/>
  <c r="BE107" i="1"/>
  <c r="BI106" i="1"/>
  <c r="BH106" i="1"/>
  <c r="BG106" i="1"/>
  <c r="BF106" i="1"/>
  <c r="BE106" i="1"/>
  <c r="J105" i="1"/>
  <c r="J29" i="1" s="1"/>
  <c r="J89" i="1"/>
  <c r="F89" i="1"/>
  <c r="F87" i="1"/>
  <c r="E85" i="1"/>
  <c r="J37" i="1"/>
  <c r="J36" i="1"/>
  <c r="J35" i="1"/>
  <c r="J22" i="1"/>
  <c r="E22" i="1"/>
  <c r="J125" i="1" s="1"/>
  <c r="J21" i="1"/>
  <c r="J16" i="1"/>
  <c r="E16" i="1"/>
  <c r="F90" i="1" s="1"/>
  <c r="J15" i="1"/>
  <c r="J10" i="1"/>
  <c r="J87" i="1" s="1"/>
  <c r="BK130" i="1" l="1"/>
  <c r="J130" i="1" s="1"/>
  <c r="J96" i="1" s="1"/>
  <c r="BK156" i="1"/>
  <c r="J156" i="1" s="1"/>
  <c r="J102" i="1" s="1"/>
  <c r="BK145" i="1"/>
  <c r="J145" i="1" s="1"/>
  <c r="J99" i="1" s="1"/>
  <c r="F36" i="1"/>
  <c r="J34" i="1"/>
  <c r="F35" i="1"/>
  <c r="F34" i="1"/>
  <c r="F37" i="1"/>
  <c r="F125" i="1"/>
  <c r="W30" i="2"/>
  <c r="AT95" i="2"/>
  <c r="AY94" i="2"/>
  <c r="W32" i="2"/>
  <c r="W31" i="2"/>
  <c r="AV94" i="2"/>
  <c r="J33" i="1"/>
  <c r="F33" i="1"/>
  <c r="R129" i="1"/>
  <c r="R128" i="1" s="1"/>
  <c r="J90" i="1"/>
  <c r="J122" i="1"/>
  <c r="BK155" i="1" l="1"/>
  <c r="J155" i="1" s="1"/>
  <c r="J101" i="1" s="1"/>
  <c r="BK129" i="1"/>
  <c r="J129" i="1" s="1"/>
  <c r="J95" i="1" s="1"/>
  <c r="AT94" i="2"/>
  <c r="BK128" i="1" l="1"/>
  <c r="J128" i="1" s="1"/>
  <c r="J94" i="1" s="1"/>
  <c r="J111" i="1" s="1"/>
  <c r="J28" i="1" l="1"/>
  <c r="J30" i="1" s="1"/>
  <c r="AK26" i="2" s="1"/>
  <c r="AK35" i="2" l="1"/>
  <c r="J39" i="1"/>
  <c r="AG94" i="2"/>
  <c r="W29" i="2"/>
  <c r="AK29" i="2" s="1"/>
  <c r="AG95" i="2"/>
  <c r="AN95" i="2" l="1"/>
  <c r="AN94" i="2"/>
</calcChain>
</file>

<file path=xl/sharedStrings.xml><?xml version="1.0" encoding="utf-8"?>
<sst xmlns="http://schemas.openxmlformats.org/spreadsheetml/2006/main" count="745" uniqueCount="266">
  <si>
    <t>&gt;&gt;  skryté sloupce  &lt;&lt;</t>
  </si>
  <si>
    <t>{039c2b31-4f2d-48b4-819e-f6f101f98dd1}</t>
  </si>
  <si>
    <t>2</t>
  </si>
  <si>
    <t>KRYCÍ LIST SOUPISU PRACÍ</t>
  </si>
  <si>
    <t>v ---  níže se nacházejí doplnkové a pomocné údaje k sestavám  --- v</t>
  </si>
  <si>
    <t>False</t>
  </si>
  <si>
    <t>Stavba:</t>
  </si>
  <si>
    <t>Stavební úpravy SOŠ a  SOU Neratovice - únikové schodiště</t>
  </si>
  <si>
    <t>KSO:</t>
  </si>
  <si>
    <t/>
  </si>
  <si>
    <t>CC-CZ:</t>
  </si>
  <si>
    <t>Místo:</t>
  </si>
  <si>
    <t>Neratovice</t>
  </si>
  <si>
    <t>Datum:</t>
  </si>
  <si>
    <t>Zadavatel:</t>
  </si>
  <si>
    <t>IČ:</t>
  </si>
  <si>
    <t>SOŠ a SOU Neratovice, Školní 664</t>
  </si>
  <si>
    <t>DIČ:</t>
  </si>
  <si>
    <t>Zhotovitel:</t>
  </si>
  <si>
    <t>Projektant:</t>
  </si>
  <si>
    <t>Ing. Jolana Váňová</t>
  </si>
  <si>
    <t>Zpracovatel:</t>
  </si>
  <si>
    <t>Poznámka:</t>
  </si>
  <si>
    <t>Náklady z rozpočtu</t>
  </si>
  <si>
    <t>Ostatní náklady</t>
  </si>
  <si>
    <t>Cena bez DPH</t>
  </si>
  <si>
    <t>Základ daně</t>
  </si>
  <si>
    <t>Sazba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</si>
  <si>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</si>
  <si>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</si>
  <si>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</si>
  <si>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</si>
  <si>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</si>
  <si>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</si>
  <si>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</si>
  <si>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</si>
  <si>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</si>
  <si>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</si>
  <si>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</si>
  <si>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</si>
  <si>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</si>
  <si>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</si>
  <si>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</si>
  <si>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</si>
  <si>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</si>
  <si>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</si>
  <si>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</si>
  <si>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</si>
  <si>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</si>
  <si>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</si>
  <si>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</si>
  <si>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</si>
  <si>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</si>
  <si>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9 - Ostatní konstrukce a práce, bourání</t>
  </si>
  <si>
    <t xml:space="preserve">    998 - Přesun hmot</t>
  </si>
  <si>
    <t>PSV - Práce a dodávky PSV</t>
  </si>
  <si>
    <t xml:space="preserve">    767 - Konstrukce zámečnické</t>
  </si>
  <si>
    <t>2) Ostatní náklady</t>
  </si>
  <si>
    <t>Zařízení staveniště</t>
  </si>
  <si>
    <t>VRN</t>
  </si>
  <si>
    <t>1</t>
  </si>
  <si>
    <t>Revize zařízení</t>
  </si>
  <si>
    <t>Mimostav. doprava</t>
  </si>
  <si>
    <t>Kompletační činnost</t>
  </si>
  <si>
    <t>KOMPLETACNA</t>
  </si>
  <si>
    <t>Celkové náklady za stavbu 1) + 2)</t>
  </si>
  <si>
    <t>SOUPIS PRACÍ</t>
  </si>
  <si>
    <t>PČ</t>
  </si>
  <si>
    <t>Typ</t>
  </si>
  <si>
    <t>Kód</t>
  </si>
  <si>
    <t>Popis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</si>
  <si>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</si>
  <si>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</si>
  <si>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</si>
  <si>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</si>
  <si>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</si>
  <si>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</si>
  <si>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</si>
  <si>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</si>
  <si>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</si>
  <si>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</si>
  <si>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</si>
  <si>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</t>
  </si>
  <si>
    <t>HSV</t>
  </si>
  <si>
    <t>Práce a dodávky HSV</t>
  </si>
  <si>
    <t>0</t>
  </si>
  <si>
    <t>ROZPOCET</t>
  </si>
  <si>
    <t>Zemní práce</t>
  </si>
  <si>
    <t>159</t>
  </si>
  <si>
    <t>K</t>
  </si>
  <si>
    <t>131351102</t>
  </si>
  <si>
    <t>Hloubení jam nezapažených v hornině třídy těžitelnosti II, skupiny 4 objem do 50 m3 strojně</t>
  </si>
  <si>
    <t>m3</t>
  </si>
  <si>
    <t>4</t>
  </si>
  <si>
    <t>-196263740</t>
  </si>
  <si>
    <t>158</t>
  </si>
  <si>
    <t>133355101</t>
  </si>
  <si>
    <t>Hloubení šachet zapažených v hornině třídy těžitelnosti II, skupiny 4 objem do 20 m3 v omezeném prostoru</t>
  </si>
  <si>
    <t>-1007020592</t>
  </si>
  <si>
    <t>156</t>
  </si>
  <si>
    <t>154063111</t>
  </si>
  <si>
    <t>Pažení trvale zabudované ocelové</t>
  </si>
  <si>
    <t>m2</t>
  </si>
  <si>
    <t>8006795</t>
  </si>
  <si>
    <t>161</t>
  </si>
  <si>
    <t>162751137</t>
  </si>
  <si>
    <t>Vodorovné přemístění do 10000 m výkopku/sypaniny z horniny třídy těžitelnosti II, skupiny 4 a 5</t>
  </si>
  <si>
    <t>-1850252462</t>
  </si>
  <si>
    <t>162</t>
  </si>
  <si>
    <t>162751139</t>
  </si>
  <si>
    <t>Příplatek k vodorovnému přemístění výkopku/sypaniny z horniny třídy těžitelnosti II, skupiny 4 a 5 ZKD 1000 m přes 10000 m</t>
  </si>
  <si>
    <t>-970552366</t>
  </si>
  <si>
    <t>164</t>
  </si>
  <si>
    <t>171201221</t>
  </si>
  <si>
    <t>Poplatek za uložení na skládce (skládkovné) zeminy a kamení kód odpadu 17 05 04</t>
  </si>
  <si>
    <t>t</t>
  </si>
  <si>
    <t>1638185659</t>
  </si>
  <si>
    <t>163</t>
  </si>
  <si>
    <t>171251201</t>
  </si>
  <si>
    <t>Uložení sypaniny na skládky nebo meziskládky</t>
  </si>
  <si>
    <t>109258345</t>
  </si>
  <si>
    <t>160</t>
  </si>
  <si>
    <t>174151101</t>
  </si>
  <si>
    <t>Zásyp jam, šachet rýh nebo kolem objektů sypaninou se zhutněním</t>
  </si>
  <si>
    <t>967838677</t>
  </si>
  <si>
    <t>Zakládání</t>
  </si>
  <si>
    <t>153</t>
  </si>
  <si>
    <t>275313511</t>
  </si>
  <si>
    <t>Základové patky z betonu tř. C 12/15</t>
  </si>
  <si>
    <t>892528631</t>
  </si>
  <si>
    <t>154</t>
  </si>
  <si>
    <t>275351121</t>
  </si>
  <si>
    <t>Zřízení bednění základových patek</t>
  </si>
  <si>
    <t>-1116586634</t>
  </si>
  <si>
    <t>155</t>
  </si>
  <si>
    <t>275351122</t>
  </si>
  <si>
    <t>Odstranění bednění základových patek</t>
  </si>
  <si>
    <t>1655885655</t>
  </si>
  <si>
    <t>3</t>
  </si>
  <si>
    <t>Svislé a kompletní konstrukce</t>
  </si>
  <si>
    <t>157</t>
  </si>
  <si>
    <t>346991133</t>
  </si>
  <si>
    <t>Izolace deskami z extrudovaného polystyrénu tl 30 mm</t>
  </si>
  <si>
    <t>391684601</t>
  </si>
  <si>
    <t>9</t>
  </si>
  <si>
    <t>Ostatní konstrukce a práce, bourání</t>
  </si>
  <si>
    <t>165</t>
  </si>
  <si>
    <t>953946111</t>
  </si>
  <si>
    <t>Montáž atypických ocelových kcí hmotnosti do 1 t z profilů hmotnosti do 13 kg/m</t>
  </si>
  <si>
    <t>16</t>
  </si>
  <si>
    <t>728281458</t>
  </si>
  <si>
    <t>168</t>
  </si>
  <si>
    <t>M</t>
  </si>
  <si>
    <t>13010012</t>
  </si>
  <si>
    <t>tyč ocelová kruhová jakost 11 375 D 12mm</t>
  </si>
  <si>
    <t>8</t>
  </si>
  <si>
    <t>1018162358</t>
  </si>
  <si>
    <t>166</t>
  </si>
  <si>
    <t>953946121</t>
  </si>
  <si>
    <t>Montáž atypických ocelových kcí hmotnosti do 1 t z profilů hmotnosti do 30 kg/m</t>
  </si>
  <si>
    <t>-801863780</t>
  </si>
  <si>
    <t>167</t>
  </si>
  <si>
    <t>13010822</t>
  </si>
  <si>
    <t>ocel profilová UPN 160 jakost 11 375 - podesta</t>
  </si>
  <si>
    <t>1151535392</t>
  </si>
  <si>
    <t>171</t>
  </si>
  <si>
    <t>13010824</t>
  </si>
  <si>
    <t>ocel profilová UPN 180 jakost 11 375 - schodiště</t>
  </si>
  <si>
    <t>-216694639</t>
  </si>
  <si>
    <t>169</t>
  </si>
  <si>
    <t>953946131</t>
  </si>
  <si>
    <t>Montáž atypických ocelových kcí hmotnosti do 1 t z profilů hmotnosti přes 30 kg/m</t>
  </si>
  <si>
    <t>-368878649</t>
  </si>
  <si>
    <t>170</t>
  </si>
  <si>
    <t>14550307</t>
  </si>
  <si>
    <t>profil ocelový čtvercový 140x140x6mm - sloup</t>
  </si>
  <si>
    <t>-609695769</t>
  </si>
  <si>
    <t>998</t>
  </si>
  <si>
    <t>Přesun hmot</t>
  </si>
  <si>
    <t>45</t>
  </si>
  <si>
    <t>998011003</t>
  </si>
  <si>
    <t>Přesun hmot pro budovy zděné v do 24 m</t>
  </si>
  <si>
    <t>-657711576</t>
  </si>
  <si>
    <t>PSV</t>
  </si>
  <si>
    <t>Práce a dodávky PSV</t>
  </si>
  <si>
    <t>767</t>
  </si>
  <si>
    <t>Konstrukce zámečnické</t>
  </si>
  <si>
    <t>172</t>
  </si>
  <si>
    <t>767163111</t>
  </si>
  <si>
    <t>Montáž přímého kovového zábradlí z dílců do ocelové konstrukce v rovině</t>
  </si>
  <si>
    <t>m</t>
  </si>
  <si>
    <t>-316047838</t>
  </si>
  <si>
    <t>173</t>
  </si>
  <si>
    <t>55342281</t>
  </si>
  <si>
    <t>zábradlí s prutovou výplní</t>
  </si>
  <si>
    <t>32</t>
  </si>
  <si>
    <t>-471777648</t>
  </si>
  <si>
    <t>174</t>
  </si>
  <si>
    <t>767163211</t>
  </si>
  <si>
    <t>Montáž přímého kovového zábradlí z dílců do ocelové konstrukce  na schodišti</t>
  </si>
  <si>
    <t>708138133</t>
  </si>
  <si>
    <t>175</t>
  </si>
  <si>
    <t>55342285</t>
  </si>
  <si>
    <t>zábradlí s prutovou výplní - schodiště</t>
  </si>
  <si>
    <t>2064346750</t>
  </si>
  <si>
    <t>176</t>
  </si>
  <si>
    <t>767210153</t>
  </si>
  <si>
    <t>Montáž schodišťových stupňů ocelových rovných nebo vřetenových svařováním</t>
  </si>
  <si>
    <t>kus</t>
  </si>
  <si>
    <t>1403131994</t>
  </si>
  <si>
    <t>177</t>
  </si>
  <si>
    <t>55347137</t>
  </si>
  <si>
    <t>stupeň schodišťový - pororošt</t>
  </si>
  <si>
    <t>1589362440</t>
  </si>
  <si>
    <t>178</t>
  </si>
  <si>
    <t>767250113</t>
  </si>
  <si>
    <t>Montáž ocelových podest svařováním</t>
  </si>
  <si>
    <t>106630849</t>
  </si>
  <si>
    <t>179</t>
  </si>
  <si>
    <t>55347136</t>
  </si>
  <si>
    <t>podesta - pororošt</t>
  </si>
  <si>
    <t>1703907654</t>
  </si>
  <si>
    <t>181</t>
  </si>
  <si>
    <t>PC 767 001</t>
  </si>
  <si>
    <t>Zdvihací technoka (jeřáb, plošina)</t>
  </si>
  <si>
    <t>kpl</t>
  </si>
  <si>
    <t>-655364113</t>
  </si>
  <si>
    <t>180</t>
  </si>
  <si>
    <t>998767202</t>
  </si>
  <si>
    <t>Přesun hmot procentní pro zámečnické konstrukce v objektech v do 12 m</t>
  </si>
  <si>
    <t>%</t>
  </si>
  <si>
    <t>-556158558</t>
  </si>
  <si>
    <t>Export Komplet</t>
  </si>
  <si>
    <t>2.0</t>
  </si>
  <si>
    <t>0,01</t>
  </si>
  <si>
    <t>21</t>
  </si>
  <si>
    <t>15</t>
  </si>
  <si>
    <t>REKAPITULACE STAVBY</t>
  </si>
  <si>
    <t>0,001</t>
  </si>
  <si>
    <t>Kód:</t>
  </si>
  <si>
    <t>1726</t>
  </si>
  <si>
    <t>15. 6. 2022</t>
  </si>
  <si>
    <t xml:space="preserve"> </t>
  </si>
  <si>
    <t>True</t>
  </si>
  <si>
    <t>REKAPITULACE OBJEKTŮ STAVBY A SOUPISŮ PRACÍ</t>
  </si>
  <si>
    <t>Informatívní údaje z listů zakázek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</si>
  <si>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</si>
  <si>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</si>
  <si>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</si>
  <si>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</si>
  <si>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</si>
  <si>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</si>
  <si>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</si>
  <si>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</si>
  <si>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</si>
  <si>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</si>
  <si>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</si>
  <si>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</si>
  <si>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</si>
  <si>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</si>
  <si>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</si>
  <si>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IMPORT</t>
  </si>
  <si>
    <t>{00000000-0000-0000-0000-000000000000}</t>
  </si>
  <si>
    <t>/</t>
  </si>
  <si>
    <t>STA</t>
  </si>
  <si>
    <t>###NOINSERT###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</si>
</sst>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d\.mm\.yyyy"/>
    <numFmt numFmtId="165" formatCode="#,##0.00%"/>
    <numFmt numFmtId="166" formatCode="#,##0.00000"/>
    <numFmt numFmtId="167" formatCode="#,##0.000"/>
  </numFmts>
  <fonts count="32">
    <font>
      <sz val="11"/>
      <color theme="1"/>
      <name val="Calibri"/>
      <family val="2"/>
      <charset val="238"/>
      <scheme val="minor"/>
    </font>
    <font>
      <sz val="8"/>
      <color rgb="FF3366FF"/>
      <name val="Arial CE"/>
    </font>
    <font>
      <b/>
      <sz val="14"/>
      <name val="Arial CE"/>
    </font>
    <font>
      <sz val="10"/>
      <color rgb="FF3366FF"/>
      <name val="Arial CE"/>
    </font>
    <font>
      <sz val="10"/>
      <color rgb="FF969696"/>
      <name val="Arial CE"/>
    </font>
    <font>
      <b/>
      <sz val="11"/>
      <name val="Arial CE"/>
    </font>
    <font>
      <sz val="10"/>
      <name val="Arial CE"/>
    </font>
    <font>
      <sz val="10"/>
      <color rgb="FF464646"/>
      <name val="Arial CE"/>
    </font>
    <font>
      <b/>
      <sz val="10"/>
      <name val="Arial CE"/>
    </font>
    <font>
      <b/>
      <sz val="12"/>
      <color rgb="FF960000"/>
      <name val="Arial CE"/>
    </font>
    <font>
      <sz val="8"/>
      <color rgb="FF969696"/>
      <name val="Arial CE"/>
    </font>
    <font>
      <b/>
      <sz val="12"/>
      <name val="Arial CE"/>
    </font>
    <font>
      <b/>
      <sz val="10"/>
      <color rgb="FF464646"/>
      <name val="Arial CE"/>
    </font>
    <font>
      <sz val="9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9"/>
      <color rgb="FF96969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  <font>
      <sz val="8"/>
      <color rgb="FFFFFFFF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18"/>
      <color theme="10"/>
      <name val="Wingdings 2"/>
    </font>
    <font>
      <sz val="11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969696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</borders>
  <cellStyleXfs count="2">
    <xf numFmtId="0" fontId="0" fillId="0" borderId="0"/>
    <xf numFmtId="0" fontId="23" fillId="0" borderId="0" applyNumberFormat="0" applyFill="0" applyBorder="0" applyAlignment="0" applyProtection="0"/>
  </cellStyleXfs>
  <cellXfs count="219">
    <xf numFmtId="0" fontId="0" fillId="0" borderId="0" xfId="0"/>
    <xf numFmtId="0" fontId="24" fillId="2" borderId="0" xfId="0" applyFont="1" applyFill="1" applyAlignment="1">
      <alignment horizontal="left" vertical="center"/>
    </xf>
    <xf numFmtId="0" fontId="0" fillId="2" borderId="0" xfId="0" applyFill="1"/>
    <xf numFmtId="0" fontId="0" fillId="2" borderId="0" xfId="0" applyFill="1" applyAlignment="1">
      <alignment horizontal="left" vertical="center"/>
    </xf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2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left" vertical="top"/>
    </xf>
    <xf numFmtId="0" fontId="5" fillId="2" borderId="0" xfId="0" applyFont="1" applyFill="1" applyAlignment="1">
      <alignment horizontal="left" vertical="top"/>
    </xf>
    <xf numFmtId="0" fontId="4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0" fillId="2" borderId="8" xfId="0" applyFill="1" applyBorder="1"/>
    <xf numFmtId="0" fontId="0" fillId="2" borderId="0" xfId="0" applyFill="1" applyAlignment="1">
      <alignment vertical="center"/>
    </xf>
    <xf numFmtId="0" fontId="0" fillId="2" borderId="3" xfId="0" applyFill="1" applyBorder="1" applyAlignment="1">
      <alignment vertical="center"/>
    </xf>
    <xf numFmtId="0" fontId="8" fillId="2" borderId="9" xfId="0" applyFont="1" applyFill="1" applyBorder="1" applyAlignment="1">
      <alignment horizontal="left" vertical="center"/>
    </xf>
    <xf numFmtId="0" fontId="0" fillId="2" borderId="9" xfId="0" applyFill="1" applyBorder="1" applyAlignment="1">
      <alignment vertical="center"/>
    </xf>
    <xf numFmtId="0" fontId="4" fillId="2" borderId="0" xfId="0" applyFont="1" applyFill="1" applyAlignment="1">
      <alignment vertical="center"/>
    </xf>
    <xf numFmtId="0" fontId="4" fillId="2" borderId="3" xfId="0" applyFont="1" applyFill="1" applyBorder="1" applyAlignment="1">
      <alignment vertical="center"/>
    </xf>
    <xf numFmtId="0" fontId="11" fillId="2" borderId="5" xfId="0" applyFont="1" applyFill="1" applyBorder="1" applyAlignment="1">
      <alignment horizontal="left" vertical="center"/>
    </xf>
    <xf numFmtId="0" fontId="0" fillId="2" borderId="6" xfId="0" applyFill="1" applyBorder="1" applyAlignment="1">
      <alignment vertical="center"/>
    </xf>
    <xf numFmtId="0" fontId="11" fillId="2" borderId="6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left" vertical="center"/>
    </xf>
    <xf numFmtId="0" fontId="0" fillId="2" borderId="8" xfId="0" applyFill="1" applyBorder="1" applyAlignment="1">
      <alignment vertical="center"/>
    </xf>
    <xf numFmtId="0" fontId="4" fillId="2" borderId="9" xfId="0" applyFont="1" applyFill="1" applyBorder="1" applyAlignment="1">
      <alignment horizontal="left" vertical="center"/>
    </xf>
    <xf numFmtId="0" fontId="0" fillId="2" borderId="10" xfId="0" applyFill="1" applyBorder="1" applyAlignment="1">
      <alignment vertical="center"/>
    </xf>
    <xf numFmtId="0" fontId="0" fillId="2" borderId="11" xfId="0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6" fillId="2" borderId="0" xfId="0" applyFont="1" applyFill="1" applyAlignment="1">
      <alignment vertical="center"/>
    </xf>
    <xf numFmtId="0" fontId="6" fillId="2" borderId="3" xfId="0" applyFont="1" applyFill="1" applyBorder="1" applyAlignment="1">
      <alignment vertical="center"/>
    </xf>
    <xf numFmtId="0" fontId="5" fillId="2" borderId="0" xfId="0" applyFont="1" applyFill="1" applyAlignment="1">
      <alignment vertical="center"/>
    </xf>
    <xf numFmtId="0" fontId="5" fillId="2" borderId="3" xfId="0" applyFont="1" applyFill="1" applyBorder="1" applyAlignment="1">
      <alignment vertical="center"/>
    </xf>
    <xf numFmtId="0" fontId="5" fillId="2" borderId="0" xfId="0" applyFont="1" applyFill="1" applyAlignment="1">
      <alignment horizontal="left" vertical="center"/>
    </xf>
    <xf numFmtId="0" fontId="8" fillId="2" borderId="0" xfId="0" applyFont="1" applyFill="1" applyAlignment="1">
      <alignment vertical="center"/>
    </xf>
    <xf numFmtId="0" fontId="0" fillId="2" borderId="4" xfId="0" applyFill="1" applyBorder="1" applyAlignment="1">
      <alignment vertical="center"/>
    </xf>
    <xf numFmtId="0" fontId="0" fillId="2" borderId="17" xfId="0" applyFill="1" applyBorder="1" applyAlignment="1">
      <alignment vertical="center"/>
    </xf>
    <xf numFmtId="0" fontId="0" fillId="2" borderId="19" xfId="0" applyFill="1" applyBorder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17" fillId="2" borderId="13" xfId="0" applyFont="1" applyFill="1" applyBorder="1" applyAlignment="1">
      <alignment horizontal="center" vertical="center" wrapText="1"/>
    </xf>
    <xf numFmtId="0" fontId="17" fillId="2" borderId="14" xfId="0" applyFont="1" applyFill="1" applyBorder="1" applyAlignment="1">
      <alignment horizontal="center" vertical="center" wrapText="1"/>
    </xf>
    <xf numFmtId="0" fontId="17" fillId="2" borderId="15" xfId="0" applyFont="1" applyFill="1" applyBorder="1" applyAlignment="1">
      <alignment horizontal="center" vertical="center" wrapText="1"/>
    </xf>
    <xf numFmtId="0" fontId="0" fillId="2" borderId="16" xfId="0" applyFill="1" applyBorder="1" applyAlignment="1">
      <alignment vertical="center"/>
    </xf>
    <xf numFmtId="0" fontId="11" fillId="2" borderId="0" xfId="0" applyFont="1" applyFill="1" applyAlignment="1">
      <alignment vertical="center"/>
    </xf>
    <xf numFmtId="0" fontId="11" fillId="2" borderId="3" xfId="0" applyFont="1" applyFill="1" applyBorder="1" applyAlignment="1">
      <alignment vertical="center"/>
    </xf>
    <xf numFmtId="0" fontId="9" fillId="2" borderId="0" xfId="0" applyFont="1" applyFill="1" applyAlignment="1">
      <alignment horizontal="left" vertical="center"/>
    </xf>
    <xf numFmtId="0" fontId="9" fillId="2" borderId="0" xfId="0" applyFont="1" applyFill="1" applyAlignment="1">
      <alignment vertical="center"/>
    </xf>
    <xf numFmtId="0" fontId="11" fillId="2" borderId="0" xfId="0" applyFont="1" applyFill="1" applyAlignment="1">
      <alignment horizontal="center" vertical="center"/>
    </xf>
    <xf numFmtId="4" fontId="26" fillId="2" borderId="18" xfId="0" applyNumberFormat="1" applyFont="1" applyFill="1" applyBorder="1" applyAlignment="1">
      <alignment vertical="center"/>
    </xf>
    <xf numFmtId="4" fontId="26" fillId="2" borderId="0" xfId="0" applyNumberFormat="1" applyFont="1" applyFill="1" applyAlignment="1">
      <alignment vertical="center"/>
    </xf>
    <xf numFmtId="166" fontId="26" fillId="2" borderId="0" xfId="0" applyNumberFormat="1" applyFont="1" applyFill="1" applyAlignment="1">
      <alignment vertical="center"/>
    </xf>
    <xf numFmtId="4" fontId="26" fillId="2" borderId="19" xfId="0" applyNumberFormat="1" applyFont="1" applyFill="1" applyBorder="1" applyAlignment="1">
      <alignment vertical="center"/>
    </xf>
    <xf numFmtId="0" fontId="11" fillId="2" borderId="0" xfId="0" applyFont="1" applyFill="1" applyAlignment="1">
      <alignment horizontal="left" vertical="center"/>
    </xf>
    <xf numFmtId="0" fontId="27" fillId="2" borderId="0" xfId="1" applyFont="1" applyFill="1" applyAlignment="1">
      <alignment horizontal="center" vertical="center"/>
    </xf>
    <xf numFmtId="0" fontId="28" fillId="2" borderId="3" xfId="0" applyFont="1" applyFill="1" applyBorder="1" applyAlignment="1">
      <alignment vertical="center"/>
    </xf>
    <xf numFmtId="0" fontId="29" fillId="2" borderId="0" xfId="0" applyFont="1" applyFill="1" applyAlignment="1">
      <alignment vertical="center"/>
    </xf>
    <xf numFmtId="0" fontId="30" fillId="2" borderId="0" xfId="0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4" fontId="31" fillId="2" borderId="21" xfId="0" applyNumberFormat="1" applyFont="1" applyFill="1" applyBorder="1" applyAlignment="1">
      <alignment vertical="center"/>
    </xf>
    <xf numFmtId="4" fontId="31" fillId="2" borderId="12" xfId="0" applyNumberFormat="1" applyFont="1" applyFill="1" applyBorder="1" applyAlignment="1">
      <alignment vertical="center"/>
    </xf>
    <xf numFmtId="166" fontId="31" fillId="2" borderId="12" xfId="0" applyNumberFormat="1" applyFont="1" applyFill="1" applyBorder="1" applyAlignment="1">
      <alignment vertical="center"/>
    </xf>
    <xf numFmtId="4" fontId="31" fillId="2" borderId="22" xfId="0" applyNumberFormat="1" applyFont="1" applyFill="1" applyBorder="1" applyAlignment="1">
      <alignment vertical="center"/>
    </xf>
    <xf numFmtId="0" fontId="28" fillId="2" borderId="0" xfId="0" applyFont="1" applyFill="1" applyAlignment="1">
      <alignment vertical="center"/>
    </xf>
    <xf numFmtId="0" fontId="28" fillId="2" borderId="0" xfId="0" applyFont="1" applyFill="1" applyAlignment="1">
      <alignment horizontal="left" vertical="center"/>
    </xf>
    <xf numFmtId="4" fontId="16" fillId="3" borderId="0" xfId="0" applyNumberFormat="1" applyFont="1" applyFill="1" applyAlignment="1" applyProtection="1">
      <alignment vertical="center"/>
      <protection locked="0"/>
    </xf>
    <xf numFmtId="4" fontId="13" fillId="3" borderId="20" xfId="0" applyNumberFormat="1" applyFont="1" applyFill="1" applyBorder="1" applyAlignment="1" applyProtection="1">
      <alignment vertical="center"/>
      <protection locked="0"/>
    </xf>
    <xf numFmtId="4" fontId="21" fillId="3" borderId="20" xfId="0" applyNumberFormat="1" applyFont="1" applyFill="1" applyBorder="1" applyAlignment="1" applyProtection="1">
      <alignment vertical="center"/>
      <protection locked="0"/>
    </xf>
    <xf numFmtId="0" fontId="0" fillId="2" borderId="0" xfId="0" applyFill="1" applyProtection="1"/>
    <xf numFmtId="0" fontId="0" fillId="2" borderId="0" xfId="0" applyFill="1" applyAlignment="1" applyProtection="1">
      <alignment horizontal="left" vertical="center"/>
    </xf>
    <xf numFmtId="0" fontId="0" fillId="2" borderId="1" xfId="0" applyFill="1" applyBorder="1" applyProtection="1"/>
    <xf numFmtId="0" fontId="0" fillId="2" borderId="2" xfId="0" applyFill="1" applyBorder="1" applyProtection="1"/>
    <xf numFmtId="0" fontId="0" fillId="2" borderId="3" xfId="0" applyFill="1" applyBorder="1" applyProtection="1"/>
    <xf numFmtId="0" fontId="2" fillId="2" borderId="0" xfId="0" applyFont="1" applyFill="1" applyAlignment="1" applyProtection="1">
      <alignment horizontal="left" vertical="center"/>
    </xf>
    <xf numFmtId="0" fontId="3" fillId="2" borderId="0" xfId="0" applyFont="1" applyFill="1" applyAlignment="1" applyProtection="1">
      <alignment horizontal="left" vertical="center"/>
    </xf>
    <xf numFmtId="0" fontId="0" fillId="2" borderId="3" xfId="0" applyFill="1" applyBorder="1" applyAlignment="1" applyProtection="1">
      <alignment vertical="center"/>
    </xf>
    <xf numFmtId="0" fontId="0" fillId="2" borderId="0" xfId="0" applyFill="1" applyAlignment="1" applyProtection="1">
      <alignment vertical="center"/>
    </xf>
    <xf numFmtId="0" fontId="4" fillId="2" borderId="0" xfId="0" applyFont="1" applyFill="1" applyAlignment="1" applyProtection="1">
      <alignment horizontal="left" vertical="center"/>
    </xf>
    <xf numFmtId="0" fontId="6" fillId="2" borderId="0" xfId="0" applyFont="1" applyFill="1" applyAlignment="1" applyProtection="1">
      <alignment horizontal="left" vertical="center"/>
    </xf>
    <xf numFmtId="164" fontId="6" fillId="2" borderId="0" xfId="0" applyNumberFormat="1" applyFont="1" applyFill="1" applyAlignment="1" applyProtection="1">
      <alignment horizontal="left" vertical="center"/>
    </xf>
    <xf numFmtId="0" fontId="0" fillId="2" borderId="3" xfId="0" applyFill="1" applyBorder="1" applyAlignment="1" applyProtection="1">
      <alignment vertical="center" wrapText="1"/>
    </xf>
    <xf numFmtId="0" fontId="0" fillId="2" borderId="0" xfId="0" applyFill="1" applyAlignment="1" applyProtection="1">
      <alignment vertical="center" wrapText="1"/>
    </xf>
    <xf numFmtId="0" fontId="0" fillId="2" borderId="4" xfId="0" applyFill="1" applyBorder="1" applyAlignment="1" applyProtection="1">
      <alignment vertical="center"/>
    </xf>
    <xf numFmtId="4" fontId="6" fillId="2" borderId="0" xfId="0" applyNumberFormat="1" applyFont="1" applyFill="1" applyAlignment="1" applyProtection="1">
      <alignment vertical="center"/>
    </xf>
    <xf numFmtId="0" fontId="7" fillId="2" borderId="0" xfId="0" applyFont="1" applyFill="1" applyAlignment="1" applyProtection="1">
      <alignment horizontal="left" vertical="center"/>
    </xf>
    <xf numFmtId="0" fontId="8" fillId="2" borderId="0" xfId="0" applyFont="1" applyFill="1" applyAlignment="1" applyProtection="1">
      <alignment horizontal="left" vertical="center"/>
    </xf>
    <xf numFmtId="4" fontId="9" fillId="2" borderId="0" xfId="0" applyNumberFormat="1" applyFont="1" applyFill="1" applyAlignment="1" applyProtection="1">
      <alignment vertical="center"/>
    </xf>
    <xf numFmtId="0" fontId="4" fillId="2" borderId="0" xfId="0" applyFont="1" applyFill="1" applyAlignment="1" applyProtection="1">
      <alignment horizontal="right" vertical="center"/>
    </xf>
    <xf numFmtId="0" fontId="10" fillId="2" borderId="0" xfId="0" applyFont="1" applyFill="1" applyAlignment="1" applyProtection="1">
      <alignment horizontal="left" vertical="center"/>
    </xf>
    <xf numFmtId="4" fontId="4" fillId="2" borderId="0" xfId="0" applyNumberFormat="1" applyFont="1" applyFill="1" applyAlignment="1" applyProtection="1">
      <alignment vertical="center"/>
    </xf>
    <xf numFmtId="165" fontId="4" fillId="2" borderId="0" xfId="0" applyNumberFormat="1" applyFont="1" applyFill="1" applyAlignment="1" applyProtection="1">
      <alignment horizontal="right" vertical="center"/>
    </xf>
    <xf numFmtId="0" fontId="11" fillId="2" borderId="5" xfId="0" applyFont="1" applyFill="1" applyBorder="1" applyAlignment="1" applyProtection="1">
      <alignment horizontal="left" vertical="center"/>
    </xf>
    <xf numFmtId="0" fontId="0" fillId="2" borderId="6" xfId="0" applyFill="1" applyBorder="1" applyAlignment="1" applyProtection="1">
      <alignment vertical="center"/>
    </xf>
    <xf numFmtId="0" fontId="11" fillId="2" borderId="6" xfId="0" applyFont="1" applyFill="1" applyBorder="1" applyAlignment="1" applyProtection="1">
      <alignment horizontal="right" vertical="center"/>
    </xf>
    <xf numFmtId="0" fontId="11" fillId="2" borderId="6" xfId="0" applyFont="1" applyFill="1" applyBorder="1" applyAlignment="1" applyProtection="1">
      <alignment horizontal="center" vertical="center"/>
    </xf>
    <xf numFmtId="4" fontId="11" fillId="2" borderId="6" xfId="0" applyNumberFormat="1" applyFont="1" applyFill="1" applyBorder="1" applyAlignment="1" applyProtection="1">
      <alignment vertical="center"/>
    </xf>
    <xf numFmtId="0" fontId="0" fillId="2" borderId="7" xfId="0" applyFill="1" applyBorder="1" applyAlignment="1" applyProtection="1">
      <alignment vertical="center"/>
    </xf>
    <xf numFmtId="0" fontId="12" fillId="2" borderId="8" xfId="0" applyFont="1" applyFill="1" applyBorder="1" applyAlignment="1" applyProtection="1">
      <alignment horizontal="left" vertical="center"/>
    </xf>
    <xf numFmtId="0" fontId="0" fillId="2" borderId="8" xfId="0" applyFill="1" applyBorder="1" applyAlignment="1" applyProtection="1">
      <alignment vertical="center"/>
    </xf>
    <xf numFmtId="0" fontId="4" fillId="2" borderId="9" xfId="0" applyFont="1" applyFill="1" applyBorder="1" applyAlignment="1" applyProtection="1">
      <alignment horizontal="left" vertical="center"/>
    </xf>
    <xf numFmtId="0" fontId="0" fillId="2" borderId="9" xfId="0" applyFill="1" applyBorder="1" applyAlignment="1" applyProtection="1">
      <alignment vertical="center"/>
    </xf>
    <xf numFmtId="0" fontId="4" fillId="2" borderId="9" xfId="0" applyFont="1" applyFill="1" applyBorder="1" applyAlignment="1" applyProtection="1">
      <alignment horizontal="center" vertical="center"/>
    </xf>
    <xf numFmtId="0" fontId="4" fillId="2" borderId="9" xfId="0" applyFont="1" applyFill="1" applyBorder="1" applyAlignment="1" applyProtection="1">
      <alignment horizontal="right" vertical="center"/>
    </xf>
    <xf numFmtId="0" fontId="0" fillId="2" borderId="10" xfId="0" applyFill="1" applyBorder="1" applyAlignment="1" applyProtection="1">
      <alignment vertical="center"/>
    </xf>
    <xf numFmtId="0" fontId="0" fillId="2" borderId="11" xfId="0" applyFill="1" applyBorder="1" applyAlignment="1" applyProtection="1">
      <alignment vertical="center"/>
    </xf>
    <xf numFmtId="0" fontId="0" fillId="2" borderId="1" xfId="0" applyFill="1" applyBorder="1" applyAlignment="1" applyProtection="1">
      <alignment vertical="center"/>
    </xf>
    <xf numFmtId="0" fontId="0" fillId="2" borderId="2" xfId="0" applyFill="1" applyBorder="1" applyAlignment="1" applyProtection="1">
      <alignment vertical="center"/>
    </xf>
    <xf numFmtId="0" fontId="6" fillId="2" borderId="0" xfId="0" applyFont="1" applyFill="1" applyAlignment="1" applyProtection="1">
      <alignment horizontal="left" vertical="center" wrapText="1"/>
    </xf>
    <xf numFmtId="0" fontId="13" fillId="2" borderId="0" xfId="0" applyFont="1" applyFill="1" applyAlignment="1" applyProtection="1">
      <alignment horizontal="left" vertical="center"/>
    </xf>
    <xf numFmtId="0" fontId="13" fillId="2" borderId="0" xfId="0" applyFont="1" applyFill="1" applyAlignment="1" applyProtection="1">
      <alignment horizontal="right"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3" xfId="0" applyFont="1" applyFill="1" applyBorder="1" applyAlignment="1" applyProtection="1">
      <alignment vertical="center"/>
    </xf>
    <xf numFmtId="0" fontId="15" fillId="2" borderId="0" xfId="0" applyFont="1" applyFill="1" applyAlignment="1" applyProtection="1">
      <alignment vertical="center"/>
    </xf>
    <xf numFmtId="0" fontId="15" fillId="2" borderId="12" xfId="0" applyFont="1" applyFill="1" applyBorder="1" applyAlignment="1" applyProtection="1">
      <alignment horizontal="left" vertical="center"/>
    </xf>
    <xf numFmtId="0" fontId="15" fillId="2" borderId="12" xfId="0" applyFont="1" applyFill="1" applyBorder="1" applyAlignment="1" applyProtection="1">
      <alignment vertical="center"/>
    </xf>
    <xf numFmtId="4" fontId="15" fillId="2" borderId="12" xfId="0" applyNumberFormat="1" applyFont="1" applyFill="1" applyBorder="1" applyAlignment="1" applyProtection="1">
      <alignment vertical="center"/>
    </xf>
    <xf numFmtId="0" fontId="16" fillId="2" borderId="3" xfId="0" applyFont="1" applyFill="1" applyBorder="1" applyAlignment="1" applyProtection="1">
      <alignment vertical="center"/>
    </xf>
    <xf numFmtId="0" fontId="16" fillId="2" borderId="0" xfId="0" applyFont="1" applyFill="1" applyAlignment="1" applyProtection="1">
      <alignment vertical="center"/>
    </xf>
    <xf numFmtId="0" fontId="16" fillId="2" borderId="12" xfId="0" applyFont="1" applyFill="1" applyBorder="1" applyAlignment="1" applyProtection="1">
      <alignment horizontal="left" vertical="center"/>
    </xf>
    <xf numFmtId="0" fontId="16" fillId="2" borderId="12" xfId="0" applyFont="1" applyFill="1" applyBorder="1" applyAlignment="1" applyProtection="1">
      <alignment vertical="center"/>
    </xf>
    <xf numFmtId="4" fontId="16" fillId="2" borderId="12" xfId="0" applyNumberFormat="1" applyFont="1" applyFill="1" applyBorder="1" applyAlignment="1" applyProtection="1">
      <alignment vertical="center"/>
    </xf>
    <xf numFmtId="4" fontId="14" fillId="2" borderId="0" xfId="0" applyNumberFormat="1" applyFont="1" applyFill="1" applyAlignment="1" applyProtection="1">
      <alignment vertical="center"/>
    </xf>
    <xf numFmtId="0" fontId="17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center" vertical="center"/>
    </xf>
    <xf numFmtId="4" fontId="0" fillId="2" borderId="0" xfId="0" applyNumberFormat="1" applyFill="1" applyAlignment="1" applyProtection="1">
      <alignment vertical="center"/>
    </xf>
    <xf numFmtId="0" fontId="16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horizontal="left" vertical="center"/>
    </xf>
    <xf numFmtId="0" fontId="0" fillId="2" borderId="3" xfId="0" applyFill="1" applyBorder="1" applyAlignment="1" applyProtection="1">
      <alignment horizontal="center" vertical="center" wrapText="1"/>
    </xf>
    <xf numFmtId="0" fontId="13" fillId="2" borderId="13" xfId="0" applyFont="1" applyFill="1" applyBorder="1" applyAlignment="1" applyProtection="1">
      <alignment horizontal="center" vertical="center" wrapText="1"/>
    </xf>
    <xf numFmtId="0" fontId="13" fillId="2" borderId="14" xfId="0" applyFont="1" applyFill="1" applyBorder="1" applyAlignment="1" applyProtection="1">
      <alignment horizontal="center" vertical="center" wrapText="1"/>
    </xf>
    <xf numFmtId="0" fontId="13" fillId="2" borderId="15" xfId="0" applyFont="1" applyFill="1" applyBorder="1" applyAlignment="1" applyProtection="1">
      <alignment horizontal="center" vertical="center" wrapText="1"/>
    </xf>
    <xf numFmtId="0" fontId="13" fillId="2" borderId="0" xfId="0" applyFont="1" applyFill="1" applyAlignment="1" applyProtection="1">
      <alignment horizontal="center" vertical="center" wrapText="1"/>
    </xf>
    <xf numFmtId="0" fontId="17" fillId="2" borderId="13" xfId="0" applyFont="1" applyFill="1" applyBorder="1" applyAlignment="1" applyProtection="1">
      <alignment horizontal="center" vertical="center" wrapText="1"/>
    </xf>
    <xf numFmtId="0" fontId="17" fillId="2" borderId="14" xfId="0" applyFont="1" applyFill="1" applyBorder="1" applyAlignment="1" applyProtection="1">
      <alignment horizontal="center" vertical="center" wrapText="1"/>
    </xf>
    <xf numFmtId="0" fontId="17" fillId="2" borderId="15" xfId="0" applyFont="1" applyFill="1" applyBorder="1" applyAlignment="1" applyProtection="1">
      <alignment horizontal="center" vertical="center" wrapText="1"/>
    </xf>
    <xf numFmtId="0" fontId="0" fillId="2" borderId="0" xfId="0" applyFill="1" applyAlignment="1" applyProtection="1">
      <alignment horizontal="center" vertical="center" wrapText="1"/>
    </xf>
    <xf numFmtId="4" fontId="9" fillId="2" borderId="0" xfId="0" applyNumberFormat="1" applyFont="1" applyFill="1" applyProtection="1"/>
    <xf numFmtId="0" fontId="0" fillId="2" borderId="16" xfId="0" applyFill="1" applyBorder="1" applyAlignment="1" applyProtection="1">
      <alignment vertical="center"/>
    </xf>
    <xf numFmtId="166" fontId="18" fillId="2" borderId="4" xfId="0" applyNumberFormat="1" applyFont="1" applyFill="1" applyBorder="1" applyProtection="1"/>
    <xf numFmtId="166" fontId="18" fillId="2" borderId="17" xfId="0" applyNumberFormat="1" applyFont="1" applyFill="1" applyBorder="1" applyProtection="1"/>
    <xf numFmtId="4" fontId="19" fillId="2" borderId="0" xfId="0" applyNumberFormat="1" applyFont="1" applyFill="1" applyAlignment="1" applyProtection="1">
      <alignment vertical="center"/>
    </xf>
    <xf numFmtId="0" fontId="20" fillId="2" borderId="3" xfId="0" applyFont="1" applyFill="1" applyBorder="1" applyProtection="1"/>
    <xf numFmtId="0" fontId="20" fillId="2" borderId="0" xfId="0" applyFont="1" applyFill="1" applyProtection="1"/>
    <xf numFmtId="0" fontId="20" fillId="2" borderId="0" xfId="0" applyFont="1" applyFill="1" applyAlignment="1" applyProtection="1">
      <alignment horizontal="left"/>
    </xf>
    <xf numFmtId="0" fontId="15" fillId="2" borderId="0" xfId="0" applyFont="1" applyFill="1" applyAlignment="1" applyProtection="1">
      <alignment horizontal="left"/>
    </xf>
    <xf numFmtId="4" fontId="15" fillId="2" borderId="0" xfId="0" applyNumberFormat="1" applyFont="1" applyFill="1" applyProtection="1"/>
    <xf numFmtId="0" fontId="20" fillId="2" borderId="18" xfId="0" applyFont="1" applyFill="1" applyBorder="1" applyProtection="1"/>
    <xf numFmtId="166" fontId="20" fillId="2" borderId="0" xfId="0" applyNumberFormat="1" applyFont="1" applyFill="1" applyProtection="1"/>
    <xf numFmtId="166" fontId="20" fillId="2" borderId="19" xfId="0" applyNumberFormat="1" applyFont="1" applyFill="1" applyBorder="1" applyProtection="1"/>
    <xf numFmtId="0" fontId="20" fillId="2" borderId="0" xfId="0" applyFont="1" applyFill="1" applyAlignment="1" applyProtection="1">
      <alignment horizontal="center"/>
    </xf>
    <xf numFmtId="4" fontId="20" fillId="2" borderId="0" xfId="0" applyNumberFormat="1" applyFont="1" applyFill="1" applyAlignment="1" applyProtection="1">
      <alignment vertical="center"/>
    </xf>
    <xf numFmtId="0" fontId="16" fillId="2" borderId="0" xfId="0" applyFont="1" applyFill="1" applyAlignment="1" applyProtection="1">
      <alignment horizontal="left"/>
    </xf>
    <xf numFmtId="4" fontId="16" fillId="2" borderId="0" xfId="0" applyNumberFormat="1" applyFont="1" applyFill="1" applyProtection="1"/>
    <xf numFmtId="0" fontId="13" fillId="2" borderId="20" xfId="0" applyFont="1" applyFill="1" applyBorder="1" applyAlignment="1" applyProtection="1">
      <alignment horizontal="center" vertical="center"/>
    </xf>
    <xf numFmtId="49" fontId="13" fillId="2" borderId="20" xfId="0" applyNumberFormat="1" applyFont="1" applyFill="1" applyBorder="1" applyAlignment="1" applyProtection="1">
      <alignment horizontal="left" vertical="center" wrapText="1"/>
    </xf>
    <xf numFmtId="0" fontId="13" fillId="2" borderId="20" xfId="0" applyFont="1" applyFill="1" applyBorder="1" applyAlignment="1" applyProtection="1">
      <alignment horizontal="left" vertical="center" wrapText="1"/>
    </xf>
    <xf numFmtId="0" fontId="13" fillId="2" borderId="20" xfId="0" applyFont="1" applyFill="1" applyBorder="1" applyAlignment="1" applyProtection="1">
      <alignment horizontal="center" vertical="center" wrapText="1"/>
    </xf>
    <xf numFmtId="167" fontId="13" fillId="2" borderId="20" xfId="0" applyNumberFormat="1" applyFont="1" applyFill="1" applyBorder="1" applyAlignment="1" applyProtection="1">
      <alignment vertical="center"/>
    </xf>
    <xf numFmtId="4" fontId="13" fillId="2" borderId="20" xfId="0" applyNumberFormat="1" applyFont="1" applyFill="1" applyBorder="1" applyAlignment="1" applyProtection="1">
      <alignment vertical="center"/>
    </xf>
    <xf numFmtId="0" fontId="0" fillId="2" borderId="20" xfId="0" applyFill="1" applyBorder="1" applyAlignment="1" applyProtection="1">
      <alignment vertical="center"/>
    </xf>
    <xf numFmtId="0" fontId="17" fillId="2" borderId="18" xfId="0" applyFont="1" applyFill="1" applyBorder="1" applyAlignment="1" applyProtection="1">
      <alignment horizontal="left" vertical="center"/>
    </xf>
    <xf numFmtId="166" fontId="17" fillId="2" borderId="0" xfId="0" applyNumberFormat="1" applyFont="1" applyFill="1" applyAlignment="1" applyProtection="1">
      <alignment vertical="center"/>
    </xf>
    <xf numFmtId="166" fontId="17" fillId="2" borderId="19" xfId="0" applyNumberFormat="1" applyFont="1" applyFill="1" applyBorder="1" applyAlignment="1" applyProtection="1">
      <alignment vertical="center"/>
    </xf>
    <xf numFmtId="0" fontId="20" fillId="3" borderId="0" xfId="0" applyFont="1" applyFill="1" applyProtection="1"/>
    <xf numFmtId="0" fontId="21" fillId="2" borderId="20" xfId="0" applyFont="1" applyFill="1" applyBorder="1" applyAlignment="1" applyProtection="1">
      <alignment horizontal="center" vertical="center"/>
    </xf>
    <xf numFmtId="49" fontId="21" fillId="2" borderId="20" xfId="0" applyNumberFormat="1" applyFont="1" applyFill="1" applyBorder="1" applyAlignment="1" applyProtection="1">
      <alignment horizontal="left" vertical="center" wrapText="1"/>
    </xf>
    <xf numFmtId="0" fontId="21" fillId="2" borderId="20" xfId="0" applyFont="1" applyFill="1" applyBorder="1" applyAlignment="1" applyProtection="1">
      <alignment horizontal="left" vertical="center" wrapText="1"/>
    </xf>
    <xf numFmtId="0" fontId="21" fillId="2" borderId="20" xfId="0" applyFont="1" applyFill="1" applyBorder="1" applyAlignment="1" applyProtection="1">
      <alignment horizontal="center" vertical="center" wrapText="1"/>
    </xf>
    <xf numFmtId="167" fontId="21" fillId="2" borderId="20" xfId="0" applyNumberFormat="1" applyFont="1" applyFill="1" applyBorder="1" applyAlignment="1" applyProtection="1">
      <alignment vertical="center"/>
    </xf>
    <xf numFmtId="4" fontId="21" fillId="2" borderId="20" xfId="0" applyNumberFormat="1" applyFont="1" applyFill="1" applyBorder="1" applyAlignment="1" applyProtection="1">
      <alignment vertical="center"/>
    </xf>
    <xf numFmtId="0" fontId="22" fillId="2" borderId="20" xfId="0" applyFont="1" applyFill="1" applyBorder="1" applyAlignment="1" applyProtection="1">
      <alignment vertical="center"/>
    </xf>
    <xf numFmtId="0" fontId="22" fillId="2" borderId="3" xfId="0" applyFont="1" applyFill="1" applyBorder="1" applyAlignment="1" applyProtection="1">
      <alignment vertical="center"/>
    </xf>
    <xf numFmtId="0" fontId="21" fillId="2" borderId="18" xfId="0" applyFont="1" applyFill="1" applyBorder="1" applyAlignment="1" applyProtection="1">
      <alignment horizontal="left" vertical="center"/>
    </xf>
    <xf numFmtId="0" fontId="21" fillId="2" borderId="0" xfId="0" applyFont="1" applyFill="1" applyAlignment="1" applyProtection="1">
      <alignment horizontal="center" vertical="center"/>
    </xf>
    <xf numFmtId="0" fontId="17" fillId="2" borderId="21" xfId="0" applyFont="1" applyFill="1" applyBorder="1" applyAlignment="1" applyProtection="1">
      <alignment horizontal="left" vertical="center"/>
    </xf>
    <xf numFmtId="0" fontId="17" fillId="2" borderId="12" xfId="0" applyFont="1" applyFill="1" applyBorder="1" applyAlignment="1" applyProtection="1">
      <alignment horizontal="center" vertical="center"/>
    </xf>
    <xf numFmtId="166" fontId="17" fillId="2" borderId="12" xfId="0" applyNumberFormat="1" applyFont="1" applyFill="1" applyBorder="1" applyAlignment="1" applyProtection="1">
      <alignment vertical="center"/>
    </xf>
    <xf numFmtId="166" fontId="17" fillId="2" borderId="22" xfId="0" applyNumberFormat="1" applyFont="1" applyFill="1" applyBorder="1" applyAlignment="1" applyProtection="1">
      <alignment vertical="center"/>
    </xf>
    <xf numFmtId="4" fontId="9" fillId="2" borderId="0" xfId="0" applyNumberFormat="1" applyFont="1" applyFill="1" applyAlignment="1">
      <alignment horizontal="right" vertical="center"/>
    </xf>
    <xf numFmtId="4" fontId="9" fillId="2" borderId="0" xfId="0" applyNumberFormat="1" applyFont="1" applyFill="1" applyAlignment="1">
      <alignment vertical="center"/>
    </xf>
    <xf numFmtId="0" fontId="29" fillId="2" borderId="0" xfId="0" applyFont="1" applyFill="1" applyAlignment="1">
      <alignment horizontal="left" vertical="center" wrapText="1"/>
    </xf>
    <xf numFmtId="4" fontId="30" fillId="2" borderId="0" xfId="0" applyNumberFormat="1" applyFont="1" applyFill="1" applyAlignment="1">
      <alignment vertical="center"/>
    </xf>
    <xf numFmtId="0" fontId="30" fillId="2" borderId="0" xfId="0" applyFont="1" applyFill="1" applyAlignment="1">
      <alignment vertical="center"/>
    </xf>
    <xf numFmtId="164" fontId="6" fillId="2" borderId="0" xfId="0" applyNumberFormat="1" applyFont="1" applyFill="1" applyAlignment="1">
      <alignment horizontal="left" vertical="center"/>
    </xf>
    <xf numFmtId="0" fontId="6" fillId="2" borderId="0" xfId="0" applyFont="1" applyFill="1" applyAlignment="1">
      <alignment vertical="center" wrapText="1"/>
    </xf>
    <xf numFmtId="0" fontId="6" fillId="2" borderId="0" xfId="0" applyFont="1" applyFill="1" applyAlignment="1">
      <alignment vertical="center"/>
    </xf>
    <xf numFmtId="0" fontId="26" fillId="2" borderId="16" xfId="0" applyFont="1" applyFill="1" applyBorder="1" applyAlignment="1">
      <alignment horizontal="center" vertical="center"/>
    </xf>
    <xf numFmtId="0" fontId="26" fillId="2" borderId="4" xfId="0" applyFont="1" applyFill="1" applyBorder="1" applyAlignment="1">
      <alignment horizontal="left" vertical="center"/>
    </xf>
    <xf numFmtId="0" fontId="10" fillId="2" borderId="18" xfId="0" applyFont="1" applyFill="1" applyBorder="1" applyAlignment="1">
      <alignment horizontal="left" vertical="center"/>
    </xf>
    <xf numFmtId="0" fontId="10" fillId="2" borderId="0" xfId="0" applyFont="1" applyFill="1" applyAlignment="1">
      <alignment horizontal="left" vertical="center"/>
    </xf>
    <xf numFmtId="0" fontId="13" fillId="2" borderId="5" xfId="0" applyFont="1" applyFill="1" applyBorder="1" applyAlignment="1">
      <alignment horizontal="center" vertical="center"/>
    </xf>
    <xf numFmtId="0" fontId="13" fillId="2" borderId="6" xfId="0" applyFont="1" applyFill="1" applyBorder="1" applyAlignment="1">
      <alignment horizontal="left" vertical="center"/>
    </xf>
    <xf numFmtId="0" fontId="13" fillId="2" borderId="6" xfId="0" applyFont="1" applyFill="1" applyBorder="1" applyAlignment="1">
      <alignment horizontal="center" vertical="center"/>
    </xf>
    <xf numFmtId="0" fontId="13" fillId="2" borderId="6" xfId="0" applyFont="1" applyFill="1" applyBorder="1" applyAlignment="1">
      <alignment horizontal="right" vertical="center"/>
    </xf>
    <xf numFmtId="0" fontId="13" fillId="2" borderId="7" xfId="0" applyFont="1" applyFill="1" applyBorder="1" applyAlignment="1">
      <alignment horizontal="left" vertical="center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vertical="center"/>
    </xf>
    <xf numFmtId="165" fontId="4" fillId="2" borderId="0" xfId="0" applyNumberFormat="1" applyFont="1" applyFill="1" applyAlignment="1">
      <alignment horizontal="left" vertical="center"/>
    </xf>
    <xf numFmtId="0" fontId="4" fillId="2" borderId="0" xfId="0" applyFont="1" applyFill="1" applyAlignment="1">
      <alignment vertical="center"/>
    </xf>
    <xf numFmtId="4" fontId="25" fillId="2" borderId="0" xfId="0" applyNumberFormat="1" applyFont="1" applyFill="1" applyAlignment="1">
      <alignment vertical="center"/>
    </xf>
    <xf numFmtId="0" fontId="11" fillId="2" borderId="6" xfId="0" applyFont="1" applyFill="1" applyBorder="1" applyAlignment="1">
      <alignment horizontal="left" vertical="center"/>
    </xf>
    <xf numFmtId="0" fontId="0" fillId="2" borderId="6" xfId="0" applyFill="1" applyBorder="1" applyAlignment="1">
      <alignment vertical="center"/>
    </xf>
    <xf numFmtId="4" fontId="11" fillId="2" borderId="6" xfId="0" applyNumberFormat="1" applyFont="1" applyFill="1" applyBorder="1" applyAlignment="1">
      <alignment vertical="center"/>
    </xf>
    <xf numFmtId="0" fontId="0" fillId="2" borderId="7" xfId="0" applyFill="1" applyBorder="1" applyAlignment="1">
      <alignment vertical="center"/>
    </xf>
    <xf numFmtId="0" fontId="4" fillId="2" borderId="0" xfId="0" applyFont="1" applyFill="1" applyAlignment="1">
      <alignment horizontal="right" vertical="center"/>
    </xf>
    <xf numFmtId="0" fontId="1" fillId="2" borderId="0" xfId="0" applyFont="1" applyFill="1" applyAlignment="1">
      <alignment horizontal="center" vertical="center"/>
    </xf>
    <xf numFmtId="0" fontId="0" fillId="2" borderId="0" xfId="0" applyFill="1"/>
    <xf numFmtId="0" fontId="6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left" vertical="center" wrapText="1"/>
    </xf>
    <xf numFmtId="4" fontId="8" fillId="2" borderId="9" xfId="0" applyNumberFormat="1" applyFont="1" applyFill="1" applyBorder="1" applyAlignment="1">
      <alignment vertical="center"/>
    </xf>
    <xf numFmtId="0" fontId="0" fillId="2" borderId="9" xfId="0" applyFill="1" applyBorder="1" applyAlignment="1">
      <alignment vertical="center"/>
    </xf>
    <xf numFmtId="0" fontId="16" fillId="2" borderId="0" xfId="0" applyFont="1" applyFill="1" applyAlignment="1" applyProtection="1">
      <alignment horizontal="left" vertical="center"/>
    </xf>
    <xf numFmtId="0" fontId="5" fillId="2" borderId="0" xfId="0" applyFont="1" applyFill="1" applyAlignment="1" applyProtection="1">
      <alignment horizontal="left" vertical="center" wrapText="1"/>
    </xf>
    <xf numFmtId="0" fontId="0" fillId="2" borderId="0" xfId="0" applyFill="1" applyAlignment="1" applyProtection="1">
      <alignment vertical="center"/>
    </xf>
    <xf numFmtId="0" fontId="1" fillId="2" borderId="0" xfId="0" applyFont="1" applyFill="1" applyAlignment="1" applyProtection="1">
      <alignment horizontal="center" vertical="center"/>
    </xf>
    <xf numFmtId="0" fontId="0" fillId="2" borderId="0" xfId="0" applyFill="1" applyProtection="1"/>
    <xf numFmtId="0" fontId="6" fillId="2" borderId="0" xfId="0" applyFont="1" applyFill="1" applyAlignment="1" applyProtection="1">
      <alignment horizontal="left" vertical="center"/>
    </xf>
    <xf numFmtId="0" fontId="6" fillId="2" borderId="0" xfId="0" applyFont="1" applyFill="1" applyAlignment="1" applyProtection="1">
      <alignment horizontal="left" vertical="center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hrejsova\Documents\&#218;KOLY\SLU&#381;EBN&#205;\OPTIMALIZACE\_V&#253;b&#283;rov&#225;%20&#345;&#237;zen&#237;\SO&#352;%20a%20SOU%20Neratovice%20stavebn&#237;%20&#250;pravy%20&#250;nikov&#233;%20schodi&#353;t&#283;%20-%20rozpo&#269;et%20nacen&#283;n&#25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1726 - Stavební úpravy SO..."/>
    </sheetNames>
    <sheetDataSet>
      <sheetData sheetId="0">
        <row r="8">
          <cell r="AN8" t="str">
            <v>15. 6. 2022</v>
          </cell>
        </row>
        <row r="13">
          <cell r="AN13" t="str">
            <v/>
          </cell>
        </row>
        <row r="14">
          <cell r="E14" t="str">
            <v xml:space="preserve"> </v>
          </cell>
          <cell r="AN14" t="str">
            <v/>
          </cell>
        </row>
        <row r="19">
          <cell r="AN19" t="str">
            <v/>
          </cell>
        </row>
        <row r="20">
          <cell r="E20" t="str">
            <v xml:space="preserve"> </v>
          </cell>
          <cell r="AN20" t="str">
            <v/>
          </cell>
        </row>
      </sheetData>
      <sheetData sheetId="1">
        <row r="33">
          <cell r="F33">
            <v>3500999.88</v>
          </cell>
          <cell r="J33">
            <v>735209.97</v>
          </cell>
        </row>
        <row r="34">
          <cell r="F34">
            <v>0</v>
          </cell>
          <cell r="J34">
            <v>0</v>
          </cell>
        </row>
        <row r="35">
          <cell r="F35">
            <v>0</v>
          </cell>
          <cell r="J35">
            <v>0</v>
          </cell>
        </row>
        <row r="36">
          <cell r="F36">
            <v>0</v>
          </cell>
          <cell r="J36">
            <v>0</v>
          </cell>
        </row>
        <row r="37">
          <cell r="F37">
            <v>0</v>
          </cell>
        </row>
        <row r="128">
          <cell r="P128">
            <v>634.90292700000009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D6DAAD-8E5C-4629-BC51-FB6612061AF2}">
  <dimension ref="A1:CL97"/>
  <sheetViews>
    <sheetView topLeftCell="A13" workbookViewId="0">
      <selection activeCell="AK29" sqref="AK29:AO29"/>
    </sheetView>
  </sheetViews>
  <sheetFormatPr defaultColWidth="8.7109375" defaultRowHeight="15"/>
  <cols>
    <col min="1" max="1" width="6.85546875" style="2" customWidth="1"/>
    <col min="2" max="2" width="1.42578125" style="2" customWidth="1"/>
    <col min="3" max="3" width="3.42578125" style="2" customWidth="1"/>
    <col min="4" max="33" width="2.140625" style="2" customWidth="1"/>
    <col min="34" max="34" width="2.7109375" style="2" customWidth="1"/>
    <col min="35" max="35" width="25.85546875" style="2" customWidth="1"/>
    <col min="36" max="37" width="2" style="2" customWidth="1"/>
    <col min="38" max="38" width="6.85546875" style="2" customWidth="1"/>
    <col min="39" max="39" width="2.7109375" style="2" customWidth="1"/>
    <col min="40" max="40" width="10.85546875" style="2" customWidth="1"/>
    <col min="41" max="41" width="6.140625" style="2" customWidth="1"/>
    <col min="42" max="42" width="3.42578125" style="2" customWidth="1"/>
    <col min="43" max="43" width="12.85546875" style="2" hidden="1" customWidth="1"/>
    <col min="44" max="44" width="11.140625" style="2" customWidth="1"/>
    <col min="45" max="47" width="21.140625" style="2" hidden="1" customWidth="1"/>
    <col min="48" max="49" width="17.7109375" style="2" hidden="1" customWidth="1"/>
    <col min="50" max="51" width="20.42578125" style="2" hidden="1" customWidth="1"/>
    <col min="52" max="52" width="17.7109375" style="2" hidden="1" customWidth="1"/>
    <col min="53" max="53" width="15.5703125" style="2" hidden="1" customWidth="1"/>
    <col min="54" max="54" width="20.42578125" style="2" hidden="1" customWidth="1"/>
    <col min="55" max="55" width="17.7109375" style="2" hidden="1" customWidth="1"/>
    <col min="56" max="56" width="15.5703125" style="2" hidden="1" customWidth="1"/>
    <col min="57" max="57" width="54.42578125" style="2" customWidth="1"/>
    <col min="58" max="65" width="8.7109375" style="2"/>
    <col min="66" max="81" width="0" style="2" hidden="1" customWidth="1"/>
    <col min="82" max="16384" width="8.7109375" style="2"/>
  </cols>
  <sheetData>
    <row r="1" spans="1:74">
      <c r="A1" s="1" t="s">
        <v>232</v>
      </c>
      <c r="AZ1" s="1" t="s">
        <v>9</v>
      </c>
      <c r="BA1" s="1" t="s">
        <v>233</v>
      </c>
      <c r="BB1" s="1" t="s">
        <v>9</v>
      </c>
      <c r="BT1" s="1" t="s">
        <v>5</v>
      </c>
      <c r="BU1" s="1" t="s">
        <v>5</v>
      </c>
      <c r="BV1" s="1" t="s">
        <v>1</v>
      </c>
    </row>
    <row r="2" spans="1:74" ht="36.950000000000003" customHeight="1">
      <c r="AR2" s="205" t="s">
        <v>0</v>
      </c>
      <c r="AS2" s="206"/>
      <c r="AT2" s="206"/>
      <c r="AU2" s="206"/>
      <c r="AV2" s="206"/>
      <c r="AW2" s="206"/>
      <c r="AX2" s="206"/>
      <c r="AY2" s="206"/>
      <c r="AZ2" s="206"/>
      <c r="BA2" s="206"/>
      <c r="BB2" s="206"/>
      <c r="BC2" s="206"/>
      <c r="BD2" s="206"/>
      <c r="BE2" s="206"/>
      <c r="BS2" s="3" t="s">
        <v>234</v>
      </c>
      <c r="BT2" s="3" t="s">
        <v>235</v>
      </c>
    </row>
    <row r="3" spans="1:74" ht="6.95" customHeight="1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234</v>
      </c>
      <c r="BT3" s="3" t="s">
        <v>236</v>
      </c>
    </row>
    <row r="4" spans="1:74" ht="24.95" customHeight="1">
      <c r="B4" s="6"/>
      <c r="D4" s="7" t="s">
        <v>237</v>
      </c>
      <c r="AR4" s="6"/>
      <c r="AS4" s="8" t="s">
        <v>4</v>
      </c>
      <c r="BS4" s="3" t="s">
        <v>238</v>
      </c>
    </row>
    <row r="5" spans="1:74" ht="12" customHeight="1">
      <c r="B5" s="6"/>
      <c r="D5" s="9" t="s">
        <v>239</v>
      </c>
      <c r="K5" s="207" t="s">
        <v>240</v>
      </c>
      <c r="L5" s="206"/>
      <c r="M5" s="206"/>
      <c r="N5" s="206"/>
      <c r="O5" s="206"/>
      <c r="P5" s="206"/>
      <c r="Q5" s="206"/>
      <c r="R5" s="206"/>
      <c r="S5" s="206"/>
      <c r="T5" s="206"/>
      <c r="U5" s="206"/>
      <c r="V5" s="206"/>
      <c r="W5" s="206"/>
      <c r="X5" s="206"/>
      <c r="Y5" s="206"/>
      <c r="Z5" s="206"/>
      <c r="AA5" s="206"/>
      <c r="AB5" s="206"/>
      <c r="AC5" s="206"/>
      <c r="AD5" s="206"/>
      <c r="AE5" s="206"/>
      <c r="AF5" s="206"/>
      <c r="AG5" s="206"/>
      <c r="AH5" s="206"/>
      <c r="AI5" s="206"/>
      <c r="AJ5" s="206"/>
      <c r="AK5" s="206"/>
      <c r="AL5" s="206"/>
      <c r="AM5" s="206"/>
      <c r="AN5" s="206"/>
      <c r="AO5" s="206"/>
      <c r="AR5" s="6"/>
      <c r="BS5" s="3" t="s">
        <v>234</v>
      </c>
    </row>
    <row r="6" spans="1:74" ht="36.950000000000003" customHeight="1">
      <c r="B6" s="6"/>
      <c r="D6" s="10" t="s">
        <v>6</v>
      </c>
      <c r="K6" s="208" t="s">
        <v>7</v>
      </c>
      <c r="L6" s="206"/>
      <c r="M6" s="206"/>
      <c r="N6" s="206"/>
      <c r="O6" s="206"/>
      <c r="P6" s="206"/>
      <c r="Q6" s="206"/>
      <c r="R6" s="206"/>
      <c r="S6" s="206"/>
      <c r="T6" s="206"/>
      <c r="U6" s="206"/>
      <c r="V6" s="206"/>
      <c r="W6" s="206"/>
      <c r="X6" s="206"/>
      <c r="Y6" s="206"/>
      <c r="Z6" s="206"/>
      <c r="AA6" s="206"/>
      <c r="AB6" s="206"/>
      <c r="AC6" s="206"/>
      <c r="AD6" s="206"/>
      <c r="AE6" s="206"/>
      <c r="AF6" s="206"/>
      <c r="AG6" s="206"/>
      <c r="AH6" s="206"/>
      <c r="AI6" s="206"/>
      <c r="AJ6" s="206"/>
      <c r="AK6" s="206"/>
      <c r="AL6" s="206"/>
      <c r="AM6" s="206"/>
      <c r="AN6" s="206"/>
      <c r="AO6" s="206"/>
      <c r="AR6" s="6"/>
      <c r="BS6" s="3" t="s">
        <v>234</v>
      </c>
    </row>
    <row r="7" spans="1:74" ht="12" customHeight="1">
      <c r="B7" s="6"/>
      <c r="D7" s="11" t="s">
        <v>8</v>
      </c>
      <c r="K7" s="12" t="s">
        <v>9</v>
      </c>
      <c r="AK7" s="11" t="s">
        <v>10</v>
      </c>
      <c r="AN7" s="12" t="s">
        <v>9</v>
      </c>
      <c r="AR7" s="6"/>
      <c r="BS7" s="3" t="s">
        <v>234</v>
      </c>
    </row>
    <row r="8" spans="1:74" ht="12" customHeight="1">
      <c r="B8" s="6"/>
      <c r="D8" s="11" t="s">
        <v>11</v>
      </c>
      <c r="K8" s="12" t="s">
        <v>12</v>
      </c>
      <c r="AK8" s="11" t="s">
        <v>13</v>
      </c>
      <c r="AN8" s="12" t="s">
        <v>241</v>
      </c>
      <c r="AR8" s="6"/>
      <c r="BS8" s="3" t="s">
        <v>234</v>
      </c>
    </row>
    <row r="9" spans="1:74" ht="14.45" customHeight="1">
      <c r="B9" s="6"/>
      <c r="AR9" s="6"/>
      <c r="BS9" s="3" t="s">
        <v>234</v>
      </c>
    </row>
    <row r="10" spans="1:74" ht="12" customHeight="1">
      <c r="B10" s="6"/>
      <c r="D10" s="11" t="s">
        <v>14</v>
      </c>
      <c r="AK10" s="11" t="s">
        <v>15</v>
      </c>
      <c r="AN10" s="12" t="s">
        <v>9</v>
      </c>
      <c r="AR10" s="6"/>
      <c r="BS10" s="3" t="s">
        <v>234</v>
      </c>
    </row>
    <row r="11" spans="1:74" ht="18.399999999999999" customHeight="1">
      <c r="B11" s="6"/>
      <c r="E11" s="12" t="s">
        <v>16</v>
      </c>
      <c r="AK11" s="11" t="s">
        <v>17</v>
      </c>
      <c r="AN11" s="12" t="s">
        <v>9</v>
      </c>
      <c r="AR11" s="6"/>
      <c r="BS11" s="3" t="s">
        <v>234</v>
      </c>
    </row>
    <row r="12" spans="1:74" ht="6.95" customHeight="1">
      <c r="B12" s="6"/>
      <c r="AR12" s="6"/>
      <c r="BS12" s="3" t="s">
        <v>234</v>
      </c>
    </row>
    <row r="13" spans="1:74" ht="12" customHeight="1">
      <c r="B13" s="6"/>
      <c r="D13" s="11" t="s">
        <v>18</v>
      </c>
      <c r="AK13" s="11" t="s">
        <v>15</v>
      </c>
      <c r="AN13" s="12" t="s">
        <v>9</v>
      </c>
      <c r="AR13" s="6"/>
      <c r="BS13" s="3" t="s">
        <v>234</v>
      </c>
    </row>
    <row r="14" spans="1:74">
      <c r="B14" s="6"/>
      <c r="E14" s="12" t="s">
        <v>242</v>
      </c>
      <c r="AK14" s="11" t="s">
        <v>17</v>
      </c>
      <c r="AN14" s="12" t="s">
        <v>9</v>
      </c>
      <c r="AR14" s="6"/>
      <c r="BS14" s="3" t="s">
        <v>234</v>
      </c>
    </row>
    <row r="15" spans="1:74" ht="6.95" customHeight="1">
      <c r="B15" s="6"/>
      <c r="AR15" s="6"/>
      <c r="BS15" s="3" t="s">
        <v>5</v>
      </c>
    </row>
    <row r="16" spans="1:74" ht="12" customHeight="1">
      <c r="B16" s="6"/>
      <c r="D16" s="11" t="s">
        <v>19</v>
      </c>
      <c r="AK16" s="11" t="s">
        <v>15</v>
      </c>
      <c r="AN16" s="12" t="s">
        <v>9</v>
      </c>
      <c r="AR16" s="6"/>
      <c r="BS16" s="3" t="s">
        <v>5</v>
      </c>
    </row>
    <row r="17" spans="1:71" ht="18.399999999999999" customHeight="1">
      <c r="B17" s="6"/>
      <c r="E17" s="12" t="s">
        <v>20</v>
      </c>
      <c r="AK17" s="11" t="s">
        <v>17</v>
      </c>
      <c r="AN17" s="12" t="s">
        <v>9</v>
      </c>
      <c r="AR17" s="6"/>
      <c r="BS17" s="3" t="s">
        <v>243</v>
      </c>
    </row>
    <row r="18" spans="1:71" ht="6.95" customHeight="1">
      <c r="B18" s="6"/>
      <c r="AR18" s="6"/>
      <c r="BS18" s="3" t="s">
        <v>234</v>
      </c>
    </row>
    <row r="19" spans="1:71" ht="12" customHeight="1">
      <c r="B19" s="6"/>
      <c r="D19" s="11" t="s">
        <v>21</v>
      </c>
      <c r="AK19" s="11" t="s">
        <v>15</v>
      </c>
      <c r="AN19" s="12" t="s">
        <v>9</v>
      </c>
      <c r="AR19" s="6"/>
      <c r="BS19" s="3" t="s">
        <v>234</v>
      </c>
    </row>
    <row r="20" spans="1:71" ht="18.399999999999999" customHeight="1">
      <c r="B20" s="6"/>
      <c r="E20" s="12" t="s">
        <v>242</v>
      </c>
      <c r="AK20" s="11" t="s">
        <v>17</v>
      </c>
      <c r="AN20" s="12" t="s">
        <v>9</v>
      </c>
      <c r="AR20" s="6"/>
      <c r="BS20" s="3" t="s">
        <v>243</v>
      </c>
    </row>
    <row r="21" spans="1:71" ht="6.95" customHeight="1">
      <c r="B21" s="6"/>
      <c r="AR21" s="6"/>
    </row>
    <row r="22" spans="1:71" ht="12" customHeight="1">
      <c r="B22" s="6"/>
      <c r="D22" s="11" t="s">
        <v>22</v>
      </c>
      <c r="AR22" s="6"/>
    </row>
    <row r="23" spans="1:71" ht="16.5" customHeight="1">
      <c r="B23" s="6"/>
      <c r="E23" s="209" t="s">
        <v>9</v>
      </c>
      <c r="F23" s="209"/>
      <c r="G23" s="209"/>
      <c r="H23" s="209"/>
      <c r="I23" s="209"/>
      <c r="J23" s="209"/>
      <c r="K23" s="209"/>
      <c r="L23" s="209"/>
      <c r="M23" s="209"/>
      <c r="N23" s="209"/>
      <c r="O23" s="209"/>
      <c r="P23" s="209"/>
      <c r="Q23" s="209"/>
      <c r="R23" s="209"/>
      <c r="S23" s="209"/>
      <c r="T23" s="209"/>
      <c r="U23" s="209"/>
      <c r="V23" s="209"/>
      <c r="W23" s="209"/>
      <c r="X23" s="209"/>
      <c r="Y23" s="209"/>
      <c r="Z23" s="209"/>
      <c r="AA23" s="209"/>
      <c r="AB23" s="209"/>
      <c r="AC23" s="209"/>
      <c r="AD23" s="209"/>
      <c r="AE23" s="209"/>
      <c r="AF23" s="209"/>
      <c r="AG23" s="209"/>
      <c r="AH23" s="209"/>
      <c r="AI23" s="209"/>
      <c r="AJ23" s="209"/>
      <c r="AK23" s="209"/>
      <c r="AL23" s="209"/>
      <c r="AM23" s="209"/>
      <c r="AN23" s="209"/>
      <c r="AR23" s="6"/>
    </row>
    <row r="24" spans="1:71" ht="6.95" customHeight="1">
      <c r="B24" s="6"/>
      <c r="AR24" s="6"/>
    </row>
    <row r="25" spans="1:71" ht="6.95" customHeight="1">
      <c r="B25" s="6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R25" s="6"/>
    </row>
    <row r="26" spans="1:71" s="14" customFormat="1" ht="25.9" customHeight="1">
      <c r="B26" s="15"/>
      <c r="D26" s="16" t="s">
        <v>25</v>
      </c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210">
        <f>'Stavební úpravy schodiště'!J30</f>
        <v>0</v>
      </c>
      <c r="AL26" s="211"/>
      <c r="AM26" s="211"/>
      <c r="AN26" s="211"/>
      <c r="AO26" s="211"/>
      <c r="AR26" s="15"/>
    </row>
    <row r="27" spans="1:71" s="14" customFormat="1" ht="6.95" customHeight="1">
      <c r="B27" s="15"/>
      <c r="AR27" s="15"/>
    </row>
    <row r="28" spans="1:71" s="14" customFormat="1">
      <c r="B28" s="15"/>
      <c r="L28" s="204" t="s">
        <v>27</v>
      </c>
      <c r="M28" s="204"/>
      <c r="N28" s="204"/>
      <c r="O28" s="204"/>
      <c r="P28" s="204"/>
      <c r="W28" s="204" t="s">
        <v>26</v>
      </c>
      <c r="X28" s="204"/>
      <c r="Y28" s="204"/>
      <c r="Z28" s="204"/>
      <c r="AA28" s="204"/>
      <c r="AB28" s="204"/>
      <c r="AC28" s="204"/>
      <c r="AD28" s="204"/>
      <c r="AE28" s="204"/>
      <c r="AK28" s="204" t="s">
        <v>28</v>
      </c>
      <c r="AL28" s="204"/>
      <c r="AM28" s="204"/>
      <c r="AN28" s="204"/>
      <c r="AO28" s="204"/>
      <c r="AR28" s="15"/>
    </row>
    <row r="29" spans="1:71" s="18" customFormat="1" ht="14.45" customHeight="1">
      <c r="A29" s="18">
        <v>8</v>
      </c>
      <c r="B29" s="19"/>
      <c r="D29" s="11" t="s">
        <v>29</v>
      </c>
      <c r="F29" s="11" t="s">
        <v>30</v>
      </c>
      <c r="L29" s="197">
        <v>0.21</v>
      </c>
      <c r="M29" s="198"/>
      <c r="N29" s="198"/>
      <c r="O29" s="198"/>
      <c r="P29" s="198"/>
      <c r="W29" s="199">
        <f>'Stavební úpravy schodiště'!J30</f>
        <v>0</v>
      </c>
      <c r="X29" s="198"/>
      <c r="Y29" s="198"/>
      <c r="Z29" s="198"/>
      <c r="AA29" s="198"/>
      <c r="AB29" s="198"/>
      <c r="AC29" s="198"/>
      <c r="AD29" s="198"/>
      <c r="AE29" s="198"/>
      <c r="AK29" s="199">
        <f>W29/100*21</f>
        <v>0</v>
      </c>
      <c r="AL29" s="198"/>
      <c r="AM29" s="198"/>
      <c r="AN29" s="198"/>
      <c r="AO29" s="198"/>
      <c r="AR29" s="19"/>
    </row>
    <row r="30" spans="1:71" s="18" customFormat="1" ht="14.45" customHeight="1">
      <c r="B30" s="19"/>
      <c r="F30" s="11" t="s">
        <v>31</v>
      </c>
      <c r="L30" s="197">
        <v>0.15</v>
      </c>
      <c r="M30" s="198"/>
      <c r="N30" s="198"/>
      <c r="O30" s="198"/>
      <c r="P30" s="198"/>
      <c r="W30" s="199">
        <f>ROUND(BA94, 2)</f>
        <v>0</v>
      </c>
      <c r="X30" s="198"/>
      <c r="Y30" s="198"/>
      <c r="Z30" s="198"/>
      <c r="AA30" s="198"/>
      <c r="AB30" s="198"/>
      <c r="AC30" s="198"/>
      <c r="AD30" s="198"/>
      <c r="AE30" s="198"/>
      <c r="AK30" s="199">
        <f>ROUND(AW94, 2)</f>
        <v>0</v>
      </c>
      <c r="AL30" s="198"/>
      <c r="AM30" s="198"/>
      <c r="AN30" s="198"/>
      <c r="AO30" s="198"/>
      <c r="AR30" s="19"/>
    </row>
    <row r="31" spans="1:71" s="18" customFormat="1" ht="14.45" hidden="1" customHeight="1">
      <c r="B31" s="19"/>
      <c r="F31" s="11" t="s">
        <v>32</v>
      </c>
      <c r="L31" s="197">
        <v>0.21</v>
      </c>
      <c r="M31" s="198"/>
      <c r="N31" s="198"/>
      <c r="O31" s="198"/>
      <c r="P31" s="198"/>
      <c r="W31" s="199">
        <f>ROUND(BB94, 2)</f>
        <v>0</v>
      </c>
      <c r="X31" s="198"/>
      <c r="Y31" s="198"/>
      <c r="Z31" s="198"/>
      <c r="AA31" s="198"/>
      <c r="AB31" s="198"/>
      <c r="AC31" s="198"/>
      <c r="AD31" s="198"/>
      <c r="AE31" s="198"/>
      <c r="AK31" s="199">
        <v>0</v>
      </c>
      <c r="AL31" s="198"/>
      <c r="AM31" s="198"/>
      <c r="AN31" s="198"/>
      <c r="AO31" s="198"/>
      <c r="AR31" s="19"/>
    </row>
    <row r="32" spans="1:71" s="18" customFormat="1" ht="14.45" hidden="1" customHeight="1">
      <c r="B32" s="19"/>
      <c r="F32" s="11" t="s">
        <v>33</v>
      </c>
      <c r="L32" s="197">
        <v>0.15</v>
      </c>
      <c r="M32" s="198"/>
      <c r="N32" s="198"/>
      <c r="O32" s="198"/>
      <c r="P32" s="198"/>
      <c r="W32" s="199">
        <f>ROUND(BC94, 2)</f>
        <v>0</v>
      </c>
      <c r="X32" s="198"/>
      <c r="Y32" s="198"/>
      <c r="Z32" s="198"/>
      <c r="AA32" s="198"/>
      <c r="AB32" s="198"/>
      <c r="AC32" s="198"/>
      <c r="AD32" s="198"/>
      <c r="AE32" s="198"/>
      <c r="AK32" s="199">
        <v>0</v>
      </c>
      <c r="AL32" s="198"/>
      <c r="AM32" s="198"/>
      <c r="AN32" s="198"/>
      <c r="AO32" s="198"/>
      <c r="AR32" s="19"/>
    </row>
    <row r="33" spans="2:44" s="18" customFormat="1" ht="14.45" hidden="1" customHeight="1">
      <c r="B33" s="19"/>
      <c r="F33" s="11" t="s">
        <v>34</v>
      </c>
      <c r="L33" s="197">
        <v>0</v>
      </c>
      <c r="M33" s="198"/>
      <c r="N33" s="198"/>
      <c r="O33" s="198"/>
      <c r="P33" s="198"/>
      <c r="W33" s="199">
        <f>ROUND(BD94, 2)</f>
        <v>0</v>
      </c>
      <c r="X33" s="198"/>
      <c r="Y33" s="198"/>
      <c r="Z33" s="198"/>
      <c r="AA33" s="198"/>
      <c r="AB33" s="198"/>
      <c r="AC33" s="198"/>
      <c r="AD33" s="198"/>
      <c r="AE33" s="198"/>
      <c r="AK33" s="199">
        <v>0</v>
      </c>
      <c r="AL33" s="198"/>
      <c r="AM33" s="198"/>
      <c r="AN33" s="198"/>
      <c r="AO33" s="198"/>
      <c r="AR33" s="19"/>
    </row>
    <row r="34" spans="2:44" s="14" customFormat="1" ht="6.95" customHeight="1">
      <c r="B34" s="15"/>
      <c r="AR34" s="15"/>
    </row>
    <row r="35" spans="2:44" s="14" customFormat="1" ht="25.9" customHeight="1">
      <c r="B35" s="15"/>
      <c r="D35" s="20" t="s">
        <v>35</v>
      </c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2" t="s">
        <v>36</v>
      </c>
      <c r="U35" s="21"/>
      <c r="V35" s="21"/>
      <c r="W35" s="21"/>
      <c r="X35" s="200" t="s">
        <v>37</v>
      </c>
      <c r="Y35" s="201"/>
      <c r="Z35" s="201"/>
      <c r="AA35" s="201"/>
      <c r="AB35" s="201"/>
      <c r="AC35" s="21"/>
      <c r="AD35" s="21"/>
      <c r="AE35" s="21"/>
      <c r="AF35" s="21"/>
      <c r="AG35" s="21"/>
      <c r="AH35" s="21"/>
      <c r="AI35" s="21"/>
      <c r="AJ35" s="21"/>
      <c r="AK35" s="202">
        <f>AK26+AK29</f>
        <v>0</v>
      </c>
      <c r="AL35" s="201"/>
      <c r="AM35" s="201"/>
      <c r="AN35" s="201"/>
      <c r="AO35" s="203"/>
      <c r="AR35" s="15"/>
    </row>
    <row r="36" spans="2:44" s="14" customFormat="1" ht="6.95" customHeight="1">
      <c r="B36" s="15"/>
      <c r="AR36" s="15"/>
    </row>
    <row r="37" spans="2:44" s="14" customFormat="1" ht="14.45" customHeight="1">
      <c r="B37" s="15"/>
      <c r="Y37" s="14" t="s">
        <v>242</v>
      </c>
      <c r="AR37" s="15"/>
    </row>
    <row r="38" spans="2:44" ht="14.45" customHeight="1">
      <c r="B38" s="6"/>
      <c r="AR38" s="6"/>
    </row>
    <row r="39" spans="2:44" ht="3" customHeight="1">
      <c r="B39" s="6"/>
      <c r="AR39" s="6"/>
    </row>
    <row r="40" spans="2:44" ht="14.45" hidden="1" customHeight="1">
      <c r="B40" s="6"/>
      <c r="AR40" s="6"/>
    </row>
    <row r="41" spans="2:44" ht="14.45" hidden="1" customHeight="1">
      <c r="B41" s="6"/>
      <c r="AR41" s="6"/>
    </row>
    <row r="42" spans="2:44" ht="14.45" hidden="1" customHeight="1">
      <c r="B42" s="6"/>
      <c r="AR42" s="6"/>
    </row>
    <row r="43" spans="2:44" ht="14.45" hidden="1" customHeight="1">
      <c r="B43" s="6"/>
      <c r="AR43" s="6"/>
    </row>
    <row r="44" spans="2:44" ht="14.45" hidden="1" customHeight="1">
      <c r="B44" s="6"/>
      <c r="AR44" s="6"/>
    </row>
    <row r="45" spans="2:44" ht="14.45" hidden="1" customHeight="1">
      <c r="B45" s="6"/>
      <c r="AR45" s="6"/>
    </row>
    <row r="46" spans="2:44" ht="14.45" hidden="1" customHeight="1">
      <c r="B46" s="6"/>
      <c r="AR46" s="6"/>
    </row>
    <row r="47" spans="2:44" ht="14.45" hidden="1" customHeight="1">
      <c r="B47" s="6"/>
      <c r="AR47" s="6"/>
    </row>
    <row r="48" spans="2:44" ht="14.45" hidden="1" customHeight="1">
      <c r="B48" s="6"/>
      <c r="AR48" s="6"/>
    </row>
    <row r="49" spans="2:44" s="14" customFormat="1" ht="14.45" customHeight="1">
      <c r="B49" s="15"/>
      <c r="D49" s="23" t="s">
        <v>38</v>
      </c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3" t="s">
        <v>39</v>
      </c>
      <c r="AI49" s="24"/>
      <c r="AJ49" s="24"/>
      <c r="AK49" s="24"/>
      <c r="AL49" s="24"/>
      <c r="AM49" s="24"/>
      <c r="AN49" s="24"/>
      <c r="AO49" s="24"/>
      <c r="AR49" s="15"/>
    </row>
    <row r="50" spans="2:44">
      <c r="B50" s="6"/>
      <c r="AR50" s="6"/>
    </row>
    <row r="51" spans="2:44">
      <c r="B51" s="6"/>
      <c r="AR51" s="6"/>
    </row>
    <row r="52" spans="2:44" ht="2.1" customHeight="1">
      <c r="B52" s="6"/>
      <c r="AR52" s="6"/>
    </row>
    <row r="53" spans="2:44" hidden="1">
      <c r="B53" s="6"/>
      <c r="AR53" s="6"/>
    </row>
    <row r="54" spans="2:44" hidden="1">
      <c r="B54" s="6"/>
      <c r="AR54" s="6"/>
    </row>
    <row r="55" spans="2:44" hidden="1">
      <c r="B55" s="6"/>
      <c r="AR55" s="6"/>
    </row>
    <row r="56" spans="2:44" hidden="1">
      <c r="B56" s="6"/>
      <c r="AR56" s="6"/>
    </row>
    <row r="57" spans="2:44" hidden="1">
      <c r="B57" s="6"/>
      <c r="AR57" s="6"/>
    </row>
    <row r="58" spans="2:44" hidden="1">
      <c r="B58" s="6"/>
      <c r="AR58" s="6"/>
    </row>
    <row r="59" spans="2:44" hidden="1">
      <c r="B59" s="6"/>
      <c r="AR59" s="6"/>
    </row>
    <row r="60" spans="2:44" s="14" customFormat="1" hidden="1">
      <c r="B60" s="15"/>
      <c r="D60" s="25" t="s">
        <v>40</v>
      </c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25" t="s">
        <v>41</v>
      </c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25" t="s">
        <v>40</v>
      </c>
      <c r="AI60" s="17"/>
      <c r="AJ60" s="17"/>
      <c r="AK60" s="17"/>
      <c r="AL60" s="17"/>
      <c r="AM60" s="25" t="s">
        <v>41</v>
      </c>
      <c r="AN60" s="17"/>
      <c r="AO60" s="17"/>
      <c r="AR60" s="15"/>
    </row>
    <row r="61" spans="2:44" ht="3.95" customHeight="1">
      <c r="B61" s="6"/>
      <c r="AR61" s="6"/>
    </row>
    <row r="62" spans="2:44" hidden="1">
      <c r="B62" s="6"/>
      <c r="AR62" s="6"/>
    </row>
    <row r="63" spans="2:44" hidden="1">
      <c r="B63" s="6"/>
      <c r="AR63" s="6"/>
    </row>
    <row r="64" spans="2:44" s="14" customFormat="1">
      <c r="B64" s="15"/>
      <c r="D64" s="23" t="s">
        <v>42</v>
      </c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/>
      <c r="AH64" s="23" t="s">
        <v>43</v>
      </c>
      <c r="AI64" s="24"/>
      <c r="AJ64" s="24"/>
      <c r="AK64" s="24"/>
      <c r="AL64" s="24"/>
      <c r="AM64" s="24"/>
      <c r="AN64" s="24"/>
      <c r="AO64" s="24"/>
      <c r="AR64" s="15"/>
    </row>
    <row r="65" spans="2:44">
      <c r="B65" s="6"/>
      <c r="AR65" s="6"/>
    </row>
    <row r="66" spans="2:44" ht="11.1" customHeight="1">
      <c r="B66" s="6"/>
      <c r="AR66" s="6"/>
    </row>
    <row r="67" spans="2:44" hidden="1">
      <c r="B67" s="6"/>
      <c r="AR67" s="6"/>
    </row>
    <row r="68" spans="2:44" hidden="1">
      <c r="B68" s="6"/>
      <c r="AR68" s="6"/>
    </row>
    <row r="69" spans="2:44" hidden="1">
      <c r="B69" s="6"/>
      <c r="AR69" s="6"/>
    </row>
    <row r="70" spans="2:44" hidden="1">
      <c r="B70" s="6"/>
      <c r="AR70" s="6"/>
    </row>
    <row r="71" spans="2:44" hidden="1">
      <c r="B71" s="6"/>
      <c r="AR71" s="6"/>
    </row>
    <row r="72" spans="2:44" hidden="1">
      <c r="B72" s="6"/>
      <c r="AR72" s="6"/>
    </row>
    <row r="73" spans="2:44" hidden="1">
      <c r="B73" s="6"/>
      <c r="AR73" s="6"/>
    </row>
    <row r="74" spans="2:44" hidden="1">
      <c r="B74" s="6"/>
      <c r="AR74" s="6"/>
    </row>
    <row r="75" spans="2:44" s="14" customFormat="1">
      <c r="B75" s="15"/>
      <c r="D75" s="25" t="s">
        <v>40</v>
      </c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25" t="s">
        <v>41</v>
      </c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25" t="s">
        <v>40</v>
      </c>
      <c r="AI75" s="17"/>
      <c r="AJ75" s="17"/>
      <c r="AK75" s="17"/>
      <c r="AL75" s="17"/>
      <c r="AM75" s="25" t="s">
        <v>41</v>
      </c>
      <c r="AN75" s="17"/>
      <c r="AO75" s="17"/>
      <c r="AR75" s="15"/>
    </row>
    <row r="76" spans="2:44" s="14" customFormat="1">
      <c r="B76" s="15"/>
      <c r="AR76" s="15"/>
    </row>
    <row r="77" spans="2:44" s="14" customFormat="1" ht="6.95" customHeight="1">
      <c r="B77" s="26"/>
      <c r="C77" s="27"/>
      <c r="D77" s="27"/>
      <c r="E77" s="27"/>
      <c r="F77" s="27"/>
      <c r="G77" s="27"/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7"/>
      <c r="Z77" s="27"/>
      <c r="AA77" s="27"/>
      <c r="AB77" s="27"/>
      <c r="AC77" s="27"/>
      <c r="AD77" s="27"/>
      <c r="AE77" s="27"/>
      <c r="AF77" s="27"/>
      <c r="AG77" s="27"/>
      <c r="AH77" s="27"/>
      <c r="AI77" s="27"/>
      <c r="AJ77" s="27"/>
      <c r="AK77" s="27"/>
      <c r="AL77" s="27"/>
      <c r="AM77" s="27"/>
      <c r="AN77" s="27"/>
      <c r="AO77" s="27"/>
      <c r="AP77" s="27"/>
      <c r="AQ77" s="27"/>
      <c r="AR77" s="15"/>
    </row>
    <row r="81" spans="1:90" s="14" customFormat="1" ht="6.95" customHeight="1">
      <c r="B81" s="28"/>
      <c r="C81" s="29"/>
      <c r="D81" s="29"/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29"/>
      <c r="P81" s="29"/>
      <c r="Q81" s="29"/>
      <c r="R81" s="2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  <c r="AF81" s="29"/>
      <c r="AG81" s="29"/>
      <c r="AH81" s="29"/>
      <c r="AI81" s="29"/>
      <c r="AJ81" s="29"/>
      <c r="AK81" s="29"/>
      <c r="AL81" s="29"/>
      <c r="AM81" s="29"/>
      <c r="AN81" s="29"/>
      <c r="AO81" s="29"/>
      <c r="AP81" s="29"/>
      <c r="AQ81" s="29"/>
      <c r="AR81" s="15"/>
    </row>
    <row r="82" spans="1:90" s="14" customFormat="1" ht="24.95" customHeight="1">
      <c r="B82" s="15"/>
      <c r="C82" s="7" t="s">
        <v>244</v>
      </c>
      <c r="AR82" s="15"/>
    </row>
    <row r="83" spans="1:90" s="14" customFormat="1" ht="6.95" customHeight="1">
      <c r="B83" s="15"/>
      <c r="AR83" s="15"/>
    </row>
    <row r="84" spans="1:90" s="30" customFormat="1" ht="12" customHeight="1">
      <c r="B84" s="31"/>
      <c r="C84" s="11" t="s">
        <v>239</v>
      </c>
      <c r="L84" s="30" t="str">
        <f>K5</f>
        <v>1726</v>
      </c>
      <c r="AR84" s="31"/>
    </row>
    <row r="85" spans="1:90" s="32" customFormat="1" ht="36.950000000000003" customHeight="1">
      <c r="B85" s="33"/>
      <c r="C85" s="34" t="s">
        <v>6</v>
      </c>
      <c r="L85" s="195" t="str">
        <f>K6</f>
        <v>Stavební úpravy SOŠ a  SOU Neratovice - únikové schodiště</v>
      </c>
      <c r="M85" s="196"/>
      <c r="N85" s="196"/>
      <c r="O85" s="196"/>
      <c r="P85" s="196"/>
      <c r="Q85" s="196"/>
      <c r="R85" s="196"/>
      <c r="S85" s="196"/>
      <c r="T85" s="196"/>
      <c r="U85" s="196"/>
      <c r="V85" s="196"/>
      <c r="W85" s="196"/>
      <c r="X85" s="196"/>
      <c r="Y85" s="196"/>
      <c r="Z85" s="196"/>
      <c r="AA85" s="196"/>
      <c r="AB85" s="196"/>
      <c r="AC85" s="196"/>
      <c r="AD85" s="196"/>
      <c r="AE85" s="196"/>
      <c r="AF85" s="196"/>
      <c r="AG85" s="196"/>
      <c r="AH85" s="196"/>
      <c r="AI85" s="196"/>
      <c r="AJ85" s="196"/>
      <c r="AK85" s="196"/>
      <c r="AL85" s="196"/>
      <c r="AM85" s="196"/>
      <c r="AN85" s="196"/>
      <c r="AO85" s="196"/>
      <c r="AR85" s="33"/>
    </row>
    <row r="86" spans="1:90" s="14" customFormat="1" ht="6.95" customHeight="1">
      <c r="B86" s="15"/>
      <c r="AR86" s="15"/>
    </row>
    <row r="87" spans="1:90" s="14" customFormat="1" ht="12" customHeight="1">
      <c r="B87" s="15"/>
      <c r="C87" s="11" t="s">
        <v>11</v>
      </c>
      <c r="L87" s="35" t="str">
        <f>IF(K8="","",K8)</f>
        <v>Neratovice</v>
      </c>
      <c r="AI87" s="11" t="s">
        <v>13</v>
      </c>
      <c r="AM87" s="183" t="str">
        <f>IF(AN8= "","",AN8)</f>
        <v>15. 6. 2022</v>
      </c>
      <c r="AN87" s="183"/>
      <c r="AR87" s="15"/>
    </row>
    <row r="88" spans="1:90" s="14" customFormat="1" ht="6.95" customHeight="1">
      <c r="B88" s="15"/>
      <c r="AR88" s="15"/>
    </row>
    <row r="89" spans="1:90" s="14" customFormat="1" ht="15.2" customHeight="1">
      <c r="B89" s="15"/>
      <c r="C89" s="11" t="s">
        <v>14</v>
      </c>
      <c r="L89" s="30" t="str">
        <f>IF(E11= "","",E11)</f>
        <v>SOŠ a SOU Neratovice, Školní 664</v>
      </c>
      <c r="AI89" s="11" t="s">
        <v>19</v>
      </c>
      <c r="AM89" s="184" t="str">
        <f>IF(E17="","",E17)</f>
        <v>Ing. Jolana Váňová</v>
      </c>
      <c r="AN89" s="185"/>
      <c r="AO89" s="185"/>
      <c r="AP89" s="185"/>
      <c r="AR89" s="15"/>
      <c r="AS89" s="186" t="s">
        <v>245</v>
      </c>
      <c r="AT89" s="187"/>
      <c r="AU89" s="36"/>
      <c r="AV89" s="36"/>
      <c r="AW89" s="36"/>
      <c r="AX89" s="36"/>
      <c r="AY89" s="36"/>
      <c r="AZ89" s="36"/>
      <c r="BA89" s="36"/>
      <c r="BB89" s="36"/>
      <c r="BC89" s="36"/>
      <c r="BD89" s="37"/>
    </row>
    <row r="90" spans="1:90" s="14" customFormat="1" ht="15.2" customHeight="1">
      <c r="B90" s="15"/>
      <c r="C90" s="11" t="s">
        <v>18</v>
      </c>
      <c r="L90" s="30" t="str">
        <f>IF(E14="","",E14)</f>
        <v xml:space="preserve"> </v>
      </c>
      <c r="AI90" s="11" t="s">
        <v>21</v>
      </c>
      <c r="AM90" s="184" t="str">
        <f>IF(E20="","",E20)</f>
        <v xml:space="preserve"> </v>
      </c>
      <c r="AN90" s="185"/>
      <c r="AO90" s="185"/>
      <c r="AP90" s="185"/>
      <c r="AR90" s="15"/>
      <c r="AS90" s="188"/>
      <c r="AT90" s="189"/>
      <c r="BD90" s="38"/>
    </row>
    <row r="91" spans="1:90" s="14" customFormat="1" ht="10.9" customHeight="1">
      <c r="B91" s="15"/>
      <c r="AR91" s="15"/>
      <c r="AS91" s="188"/>
      <c r="AT91" s="189"/>
      <c r="BD91" s="38"/>
    </row>
    <row r="92" spans="1:90" s="14" customFormat="1" ht="29.25" customHeight="1">
      <c r="B92" s="15"/>
      <c r="C92" s="190" t="s">
        <v>69</v>
      </c>
      <c r="D92" s="191"/>
      <c r="E92" s="191"/>
      <c r="F92" s="191"/>
      <c r="G92" s="191"/>
      <c r="H92" s="21"/>
      <c r="I92" s="192" t="s">
        <v>70</v>
      </c>
      <c r="J92" s="191"/>
      <c r="K92" s="191"/>
      <c r="L92" s="191"/>
      <c r="M92" s="191"/>
      <c r="N92" s="191"/>
      <c r="O92" s="191"/>
      <c r="P92" s="191"/>
      <c r="Q92" s="191"/>
      <c r="R92" s="191"/>
      <c r="S92" s="191"/>
      <c r="T92" s="191"/>
      <c r="U92" s="191"/>
      <c r="V92" s="191"/>
      <c r="W92" s="191"/>
      <c r="X92" s="191"/>
      <c r="Y92" s="191"/>
      <c r="Z92" s="191"/>
      <c r="AA92" s="191"/>
      <c r="AB92" s="191"/>
      <c r="AC92" s="191"/>
      <c r="AD92" s="191"/>
      <c r="AE92" s="191"/>
      <c r="AF92" s="191"/>
      <c r="AG92" s="193" t="s">
        <v>246</v>
      </c>
      <c r="AH92" s="191"/>
      <c r="AI92" s="191"/>
      <c r="AJ92" s="191"/>
      <c r="AK92" s="191"/>
      <c r="AL92" s="191"/>
      <c r="AM92" s="191"/>
      <c r="AN92" s="192" t="s">
        <v>247</v>
      </c>
      <c r="AO92" s="191"/>
      <c r="AP92" s="194"/>
      <c r="AQ92" s="39" t="s">
        <v>68</v>
      </c>
      <c r="AR92" s="15"/>
      <c r="AS92" s="40" t="s">
        <v>248</v>
      </c>
      <c r="AT92" s="41" t="s">
        <v>249</v>
      </c>
      <c r="AU92" s="41" t="s">
        <v>250</v>
      </c>
      <c r="AV92" s="41" t="s">
        <v>251</v>
      </c>
      <c r="AW92" s="41" t="s">
        <v>252</v>
      </c>
      <c r="AX92" s="41" t="s">
        <v>253</v>
      </c>
      <c r="AY92" s="41" t="s">
        <v>254</v>
      </c>
      <c r="AZ92" s="41" t="s">
        <v>255</v>
      </c>
      <c r="BA92" s="41" t="s">
        <v>256</v>
      </c>
      <c r="BB92" s="41" t="s">
        <v>257</v>
      </c>
      <c r="BC92" s="41" t="s">
        <v>258</v>
      </c>
      <c r="BD92" s="42" t="s">
        <v>259</v>
      </c>
    </row>
    <row r="93" spans="1:90" s="14" customFormat="1" ht="10.9" customHeight="1">
      <c r="B93" s="15"/>
      <c r="AR93" s="15"/>
      <c r="AS93" s="43"/>
      <c r="AT93" s="36"/>
      <c r="AU93" s="36"/>
      <c r="AV93" s="36"/>
      <c r="AW93" s="36"/>
      <c r="AX93" s="36"/>
      <c r="AY93" s="36"/>
      <c r="AZ93" s="36"/>
      <c r="BA93" s="36"/>
      <c r="BB93" s="36"/>
      <c r="BC93" s="36"/>
      <c r="BD93" s="37"/>
    </row>
    <row r="94" spans="1:90" s="44" customFormat="1" ht="32.450000000000003" customHeight="1">
      <c r="B94" s="45"/>
      <c r="C94" s="46" t="s">
        <v>260</v>
      </c>
      <c r="D94" s="47"/>
      <c r="E94" s="47"/>
      <c r="F94" s="47"/>
      <c r="G94" s="47"/>
      <c r="H94" s="47"/>
      <c r="I94" s="47"/>
      <c r="J94" s="47"/>
      <c r="K94" s="47"/>
      <c r="L94" s="47"/>
      <c r="M94" s="47"/>
      <c r="N94" s="47"/>
      <c r="O94" s="47"/>
      <c r="P94" s="47"/>
      <c r="Q94" s="47"/>
      <c r="R94" s="47"/>
      <c r="S94" s="47"/>
      <c r="T94" s="47"/>
      <c r="U94" s="47"/>
      <c r="V94" s="47"/>
      <c r="W94" s="47"/>
      <c r="X94" s="47"/>
      <c r="Y94" s="47"/>
      <c r="Z94" s="47"/>
      <c r="AA94" s="47"/>
      <c r="AB94" s="47"/>
      <c r="AC94" s="47"/>
      <c r="AD94" s="47"/>
      <c r="AE94" s="47"/>
      <c r="AF94" s="47"/>
      <c r="AG94" s="178">
        <f>'Stavební úpravy schodiště'!J30</f>
        <v>0</v>
      </c>
      <c r="AH94" s="178"/>
      <c r="AI94" s="178"/>
      <c r="AJ94" s="178"/>
      <c r="AK94" s="178"/>
      <c r="AL94" s="178"/>
      <c r="AM94" s="178"/>
      <c r="AN94" s="179">
        <f>'Stavební úpravy schodiště'!J39</f>
        <v>0</v>
      </c>
      <c r="AO94" s="179"/>
      <c r="AP94" s="179"/>
      <c r="AQ94" s="48" t="s">
        <v>9</v>
      </c>
      <c r="AR94" s="45"/>
      <c r="AS94" s="49">
        <f>ROUND(AS95,2)</f>
        <v>0</v>
      </c>
      <c r="AT94" s="50">
        <f>ROUND(SUM(AV94:AW94),2)</f>
        <v>735209.97</v>
      </c>
      <c r="AU94" s="51">
        <f>ROUND(AU95,5)</f>
        <v>634.90292999999997</v>
      </c>
      <c r="AV94" s="50">
        <f>ROUND(AZ94*L29,2)</f>
        <v>735209.97</v>
      </c>
      <c r="AW94" s="50">
        <f>ROUND(BA94*L30,2)</f>
        <v>0</v>
      </c>
      <c r="AX94" s="50">
        <f>ROUND(BB94*L29,2)</f>
        <v>0</v>
      </c>
      <c r="AY94" s="50">
        <f>ROUND(BC94*L30,2)</f>
        <v>0</v>
      </c>
      <c r="AZ94" s="50">
        <f>ROUND(AZ95,2)</f>
        <v>3500999.88</v>
      </c>
      <c r="BA94" s="50">
        <f>ROUND(BA95,2)</f>
        <v>0</v>
      </c>
      <c r="BB94" s="50">
        <f>ROUND(BB95,2)</f>
        <v>0</v>
      </c>
      <c r="BC94" s="50">
        <f>ROUND(BC95,2)</f>
        <v>0</v>
      </c>
      <c r="BD94" s="52">
        <f>ROUND(BD95,2)</f>
        <v>0</v>
      </c>
      <c r="BS94" s="53" t="s">
        <v>82</v>
      </c>
      <c r="BT94" s="53" t="s">
        <v>85</v>
      </c>
      <c r="BV94" s="53" t="s">
        <v>261</v>
      </c>
      <c r="BW94" s="53" t="s">
        <v>1</v>
      </c>
      <c r="BX94" s="53" t="s">
        <v>262</v>
      </c>
      <c r="CL94" s="53" t="s">
        <v>9</v>
      </c>
    </row>
    <row r="95" spans="1:90" s="63" customFormat="1" ht="24.75" customHeight="1">
      <c r="A95" s="54" t="s">
        <v>263</v>
      </c>
      <c r="B95" s="55"/>
      <c r="C95" s="56"/>
      <c r="D95" s="180" t="s">
        <v>240</v>
      </c>
      <c r="E95" s="180"/>
      <c r="F95" s="180"/>
      <c r="G95" s="180"/>
      <c r="H95" s="180"/>
      <c r="I95" s="57"/>
      <c r="J95" s="180" t="s">
        <v>7</v>
      </c>
      <c r="K95" s="180"/>
      <c r="L95" s="180"/>
      <c r="M95" s="180"/>
      <c r="N95" s="180"/>
      <c r="O95" s="180"/>
      <c r="P95" s="180"/>
      <c r="Q95" s="180"/>
      <c r="R95" s="180"/>
      <c r="S95" s="180"/>
      <c r="T95" s="180"/>
      <c r="U95" s="180"/>
      <c r="V95" s="180"/>
      <c r="W95" s="180"/>
      <c r="X95" s="180"/>
      <c r="Y95" s="180"/>
      <c r="Z95" s="180"/>
      <c r="AA95" s="180"/>
      <c r="AB95" s="180"/>
      <c r="AC95" s="180"/>
      <c r="AD95" s="180"/>
      <c r="AE95" s="180"/>
      <c r="AF95" s="180"/>
      <c r="AG95" s="181">
        <f>'Stavební úpravy schodiště'!J30</f>
        <v>0</v>
      </c>
      <c r="AH95" s="182"/>
      <c r="AI95" s="182"/>
      <c r="AJ95" s="182"/>
      <c r="AK95" s="182"/>
      <c r="AL95" s="182"/>
      <c r="AM95" s="182"/>
      <c r="AN95" s="181">
        <f>'Stavební úpravy schodiště'!J39</f>
        <v>0</v>
      </c>
      <c r="AO95" s="182"/>
      <c r="AP95" s="182"/>
      <c r="AQ95" s="58" t="s">
        <v>264</v>
      </c>
      <c r="AR95" s="55"/>
      <c r="AS95" s="59">
        <v>0</v>
      </c>
      <c r="AT95" s="60">
        <f>ROUND(SUM(AV95:AW95),2)</f>
        <v>735209.97</v>
      </c>
      <c r="AU95" s="61">
        <f>'[1]1726 - Stavební úpravy SO...'!P128</f>
        <v>634.90292700000009</v>
      </c>
      <c r="AV95" s="60">
        <f>'[1]1726 - Stavební úpravy SO...'!J33</f>
        <v>735209.97</v>
      </c>
      <c r="AW95" s="60">
        <f>'[1]1726 - Stavební úpravy SO...'!J34</f>
        <v>0</v>
      </c>
      <c r="AX95" s="60">
        <f>'[1]1726 - Stavební úpravy SO...'!J35</f>
        <v>0</v>
      </c>
      <c r="AY95" s="60">
        <f>'[1]1726 - Stavební úpravy SO...'!J36</f>
        <v>0</v>
      </c>
      <c r="AZ95" s="60">
        <f>'[1]1726 - Stavební úpravy SO...'!F33</f>
        <v>3500999.88</v>
      </c>
      <c r="BA95" s="60">
        <f>'[1]1726 - Stavební úpravy SO...'!F34</f>
        <v>0</v>
      </c>
      <c r="BB95" s="60">
        <f>'[1]1726 - Stavební úpravy SO...'!F35</f>
        <v>0</v>
      </c>
      <c r="BC95" s="60">
        <f>'[1]1726 - Stavební úpravy SO...'!F36</f>
        <v>0</v>
      </c>
      <c r="BD95" s="62">
        <f>'[1]1726 - Stavební úpravy SO...'!F37</f>
        <v>0</v>
      </c>
      <c r="BT95" s="64" t="s">
        <v>60</v>
      </c>
      <c r="BU95" s="64" t="s">
        <v>265</v>
      </c>
      <c r="BV95" s="64" t="s">
        <v>261</v>
      </c>
      <c r="BW95" s="64" t="s">
        <v>1</v>
      </c>
      <c r="BX95" s="64" t="s">
        <v>262</v>
      </c>
      <c r="CL95" s="64" t="s">
        <v>9</v>
      </c>
    </row>
    <row r="96" spans="1:90" s="14" customFormat="1" ht="30" customHeight="1">
      <c r="B96" s="15"/>
      <c r="AR96" s="15"/>
    </row>
    <row r="97" spans="2:44" s="14" customFormat="1" ht="6.95" customHeight="1">
      <c r="B97" s="26"/>
      <c r="C97" s="27"/>
      <c r="D97" s="27"/>
      <c r="E97" s="27"/>
      <c r="F97" s="27"/>
      <c r="G97" s="27"/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  <c r="U97" s="27"/>
      <c r="V97" s="27"/>
      <c r="W97" s="27"/>
      <c r="X97" s="27"/>
      <c r="Y97" s="27"/>
      <c r="Z97" s="27"/>
      <c r="AA97" s="27"/>
      <c r="AB97" s="27"/>
      <c r="AC97" s="27"/>
      <c r="AD97" s="27"/>
      <c r="AE97" s="27"/>
      <c r="AF97" s="27"/>
      <c r="AG97" s="27"/>
      <c r="AH97" s="27"/>
      <c r="AI97" s="27"/>
      <c r="AJ97" s="27"/>
      <c r="AK97" s="27"/>
      <c r="AL97" s="27"/>
      <c r="AM97" s="27"/>
      <c r="AN97" s="27"/>
      <c r="AO97" s="27"/>
      <c r="AP97" s="27"/>
      <c r="AQ97" s="27"/>
      <c r="AR97" s="15"/>
    </row>
  </sheetData>
  <sheetProtection algorithmName="SHA-512" hashValue="l3ifenhUaajABqxuZu4n6yNt6pUUHFe7iLb6amYEmKOPszP5+mS4KD21GzvR4+UvIFt490owg1WmaQ43z4rFeg==" saltValue="iq8B6cUo0HmGBMGCSGbg3g==" spinCount="100000" sheet="1" objects="1" scenarios="1"/>
  <mergeCells count="40">
    <mergeCell ref="L28:P28"/>
    <mergeCell ref="W28:AE28"/>
    <mergeCell ref="AK28:AO28"/>
    <mergeCell ref="AR2:BE2"/>
    <mergeCell ref="K5:AO5"/>
    <mergeCell ref="K6:AO6"/>
    <mergeCell ref="E23:AN23"/>
    <mergeCell ref="AK26:AO26"/>
    <mergeCell ref="L29:P29"/>
    <mergeCell ref="W29:AE29"/>
    <mergeCell ref="AK29:AO29"/>
    <mergeCell ref="L30:P30"/>
    <mergeCell ref="W30:AE30"/>
    <mergeCell ref="AK30:AO30"/>
    <mergeCell ref="L85:AO85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</mergeCells>
  <hyperlinks>
    <hyperlink ref="A95" location="'1726 - Stavební úpravy SO...'!C2" display="/" xr:uid="{68033F2F-F9DD-4A2E-8EAC-624A4E40F125}"/>
  </hyperlink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2B14B4-9504-4CC8-B01D-27DF06EBEA43}">
  <dimension ref="B2:BM167"/>
  <sheetViews>
    <sheetView tabSelected="1" topLeftCell="A100" workbookViewId="0">
      <selection activeCell="BO107" sqref="BO107"/>
    </sheetView>
  </sheetViews>
  <sheetFormatPr defaultColWidth="8.7109375" defaultRowHeight="15"/>
  <cols>
    <col min="1" max="1" width="6.85546875" style="68" customWidth="1"/>
    <col min="2" max="2" width="0.85546875" style="68" customWidth="1"/>
    <col min="3" max="3" width="3.42578125" style="68" customWidth="1"/>
    <col min="4" max="4" width="3.5703125" style="68" customWidth="1"/>
    <col min="5" max="5" width="14" style="68" customWidth="1"/>
    <col min="6" max="6" width="41.5703125" style="68" customWidth="1"/>
    <col min="7" max="7" width="6.140625" style="68" customWidth="1"/>
    <col min="8" max="8" width="11.42578125" style="68" customWidth="1"/>
    <col min="9" max="9" width="12.85546875" style="68" customWidth="1"/>
    <col min="10" max="10" width="18.28515625" style="68" customWidth="1"/>
    <col min="11" max="11" width="18.28515625" style="68" hidden="1" customWidth="1"/>
    <col min="12" max="12" width="7.5703125" style="68" customWidth="1"/>
    <col min="13" max="13" width="8.85546875" style="68" hidden="1" customWidth="1"/>
    <col min="14" max="14" width="8.7109375" style="68"/>
    <col min="15" max="20" width="11.5703125" style="68" hidden="1" customWidth="1"/>
    <col min="21" max="21" width="13.42578125" style="68" hidden="1" customWidth="1"/>
    <col min="22" max="22" width="10.140625" style="68" hidden="1" customWidth="1"/>
    <col min="23" max="23" width="13.42578125" style="68" hidden="1" customWidth="1"/>
    <col min="24" max="24" width="10.140625" style="68" hidden="1" customWidth="1"/>
    <col min="25" max="25" width="12.28515625" style="68" hidden="1" customWidth="1"/>
    <col min="26" max="26" width="9" style="68" hidden="1" customWidth="1"/>
    <col min="27" max="27" width="12.28515625" style="68" hidden="1" customWidth="1"/>
    <col min="28" max="28" width="13.42578125" style="68" hidden="1" customWidth="1"/>
    <col min="29" max="29" width="9" style="68" hidden="1" customWidth="1"/>
    <col min="30" max="30" width="12.28515625" style="68" hidden="1" customWidth="1"/>
    <col min="31" max="31" width="13.42578125" style="68" hidden="1" customWidth="1"/>
    <col min="32" max="66" width="0" style="68" hidden="1" customWidth="1"/>
    <col min="67" max="16384" width="8.7109375" style="68"/>
  </cols>
  <sheetData>
    <row r="2" spans="2:46" ht="36.950000000000003" customHeight="1">
      <c r="L2" s="215" t="s">
        <v>0</v>
      </c>
      <c r="M2" s="216"/>
      <c r="N2" s="216"/>
      <c r="O2" s="216"/>
      <c r="P2" s="216"/>
      <c r="Q2" s="216"/>
      <c r="R2" s="216"/>
      <c r="S2" s="216"/>
      <c r="T2" s="216"/>
      <c r="U2" s="216"/>
      <c r="V2" s="216"/>
      <c r="AT2" s="69" t="s">
        <v>1</v>
      </c>
    </row>
    <row r="3" spans="2:46" ht="6.95" customHeight="1">
      <c r="B3" s="70"/>
      <c r="C3" s="71"/>
      <c r="D3" s="71"/>
      <c r="E3" s="71"/>
      <c r="F3" s="71"/>
      <c r="G3" s="71"/>
      <c r="H3" s="71"/>
      <c r="I3" s="71"/>
      <c r="J3" s="71"/>
      <c r="K3" s="71"/>
      <c r="L3" s="72"/>
      <c r="AT3" s="69" t="s">
        <v>2</v>
      </c>
    </row>
    <row r="4" spans="2:46" ht="24.95" customHeight="1">
      <c r="B4" s="72"/>
      <c r="D4" s="73" t="s">
        <v>3</v>
      </c>
      <c r="L4" s="72"/>
      <c r="M4" s="74" t="s">
        <v>4</v>
      </c>
      <c r="AT4" s="69" t="s">
        <v>5</v>
      </c>
    </row>
    <row r="5" spans="2:46" ht="6.95" customHeight="1">
      <c r="B5" s="72"/>
      <c r="L5" s="72"/>
    </row>
    <row r="6" spans="2:46" s="76" customFormat="1" ht="12" customHeight="1">
      <c r="B6" s="75"/>
      <c r="D6" s="77" t="s">
        <v>6</v>
      </c>
      <c r="L6" s="75"/>
    </row>
    <row r="7" spans="2:46" s="76" customFormat="1" ht="30" customHeight="1">
      <c r="B7" s="75"/>
      <c r="E7" s="213" t="s">
        <v>7</v>
      </c>
      <c r="F7" s="214"/>
      <c r="G7" s="214"/>
      <c r="H7" s="214"/>
      <c r="L7" s="75"/>
    </row>
    <row r="8" spans="2:46" s="76" customFormat="1">
      <c r="B8" s="75"/>
      <c r="L8" s="75"/>
    </row>
    <row r="9" spans="2:46" s="76" customFormat="1" ht="12" customHeight="1">
      <c r="B9" s="75"/>
      <c r="D9" s="77" t="s">
        <v>8</v>
      </c>
      <c r="F9" s="78" t="s">
        <v>9</v>
      </c>
      <c r="I9" s="77" t="s">
        <v>10</v>
      </c>
      <c r="J9" s="78" t="s">
        <v>9</v>
      </c>
      <c r="L9" s="75"/>
    </row>
    <row r="10" spans="2:46" s="76" customFormat="1" ht="12" customHeight="1">
      <c r="B10" s="75"/>
      <c r="D10" s="77" t="s">
        <v>11</v>
      </c>
      <c r="F10" s="78" t="s">
        <v>12</v>
      </c>
      <c r="I10" s="77" t="s">
        <v>13</v>
      </c>
      <c r="J10" s="79" t="str">
        <f>'[1]Rekapitulace stavby'!AN8</f>
        <v>15. 6. 2022</v>
      </c>
      <c r="L10" s="75"/>
    </row>
    <row r="11" spans="2:46" s="76" customFormat="1" ht="10.9" customHeight="1">
      <c r="B11" s="75"/>
      <c r="L11" s="75"/>
    </row>
    <row r="12" spans="2:46" s="76" customFormat="1" ht="12" customHeight="1">
      <c r="B12" s="75"/>
      <c r="D12" s="77" t="s">
        <v>14</v>
      </c>
      <c r="I12" s="77" t="s">
        <v>15</v>
      </c>
      <c r="J12" s="78" t="s">
        <v>9</v>
      </c>
      <c r="L12" s="75"/>
    </row>
    <row r="13" spans="2:46" s="76" customFormat="1" ht="18" customHeight="1">
      <c r="B13" s="75"/>
      <c r="E13" s="78" t="s">
        <v>16</v>
      </c>
      <c r="I13" s="77" t="s">
        <v>17</v>
      </c>
      <c r="J13" s="78" t="s">
        <v>9</v>
      </c>
      <c r="L13" s="75"/>
    </row>
    <row r="14" spans="2:46" s="76" customFormat="1" ht="6.95" customHeight="1">
      <c r="B14" s="75"/>
      <c r="L14" s="75"/>
    </row>
    <row r="15" spans="2:46" s="76" customFormat="1" ht="12" customHeight="1">
      <c r="B15" s="75"/>
      <c r="D15" s="77" t="s">
        <v>18</v>
      </c>
      <c r="I15" s="77" t="s">
        <v>15</v>
      </c>
      <c r="J15" s="78" t="str">
        <f>'[1]Rekapitulace stavby'!AN13</f>
        <v/>
      </c>
      <c r="L15" s="75"/>
    </row>
    <row r="16" spans="2:46" s="76" customFormat="1" ht="18" customHeight="1">
      <c r="B16" s="75"/>
      <c r="E16" s="217" t="str">
        <f>'[1]Rekapitulace stavby'!E14</f>
        <v xml:space="preserve"> </v>
      </c>
      <c r="F16" s="217"/>
      <c r="G16" s="217"/>
      <c r="H16" s="217"/>
      <c r="I16" s="77" t="s">
        <v>17</v>
      </c>
      <c r="J16" s="78" t="str">
        <f>'[1]Rekapitulace stavby'!AN14</f>
        <v/>
      </c>
      <c r="L16" s="75"/>
    </row>
    <row r="17" spans="2:12" s="76" customFormat="1" ht="6.95" customHeight="1">
      <c r="B17" s="75"/>
      <c r="L17" s="75"/>
    </row>
    <row r="18" spans="2:12" s="76" customFormat="1" ht="12" customHeight="1">
      <c r="B18" s="75"/>
      <c r="D18" s="77" t="s">
        <v>19</v>
      </c>
      <c r="I18" s="77" t="s">
        <v>15</v>
      </c>
      <c r="J18" s="78" t="s">
        <v>9</v>
      </c>
      <c r="L18" s="75"/>
    </row>
    <row r="19" spans="2:12" s="76" customFormat="1" ht="18" customHeight="1">
      <c r="B19" s="75"/>
      <c r="E19" s="78" t="s">
        <v>20</v>
      </c>
      <c r="I19" s="77" t="s">
        <v>17</v>
      </c>
      <c r="J19" s="78" t="s">
        <v>9</v>
      </c>
      <c r="L19" s="75"/>
    </row>
    <row r="20" spans="2:12" s="76" customFormat="1" ht="6.95" customHeight="1">
      <c r="B20" s="75"/>
      <c r="L20" s="75"/>
    </row>
    <row r="21" spans="2:12" s="76" customFormat="1" ht="12" customHeight="1">
      <c r="B21" s="75"/>
      <c r="D21" s="77" t="s">
        <v>21</v>
      </c>
      <c r="I21" s="77" t="s">
        <v>15</v>
      </c>
      <c r="J21" s="78" t="str">
        <f>IF('[1]Rekapitulace stavby'!AN19="","",'[1]Rekapitulace stavby'!AN19)</f>
        <v/>
      </c>
      <c r="L21" s="75"/>
    </row>
    <row r="22" spans="2:12" s="76" customFormat="1" ht="18" customHeight="1">
      <c r="B22" s="75"/>
      <c r="E22" s="78" t="str">
        <f>IF('[1]Rekapitulace stavby'!E20="","",'[1]Rekapitulace stavby'!E20)</f>
        <v xml:space="preserve"> </v>
      </c>
      <c r="I22" s="77" t="s">
        <v>17</v>
      </c>
      <c r="J22" s="78" t="str">
        <f>IF('[1]Rekapitulace stavby'!AN20="","",'[1]Rekapitulace stavby'!AN20)</f>
        <v/>
      </c>
      <c r="L22" s="75"/>
    </row>
    <row r="23" spans="2:12" s="76" customFormat="1" ht="6.95" customHeight="1">
      <c r="B23" s="75"/>
      <c r="L23" s="75"/>
    </row>
    <row r="24" spans="2:12" s="76" customFormat="1" ht="12" customHeight="1">
      <c r="B24" s="75"/>
      <c r="D24" s="77" t="s">
        <v>22</v>
      </c>
      <c r="L24" s="75"/>
    </row>
    <row r="25" spans="2:12" s="81" customFormat="1" ht="16.5" customHeight="1">
      <c r="B25" s="80"/>
      <c r="E25" s="218" t="s">
        <v>9</v>
      </c>
      <c r="F25" s="218"/>
      <c r="G25" s="218"/>
      <c r="H25" s="218"/>
      <c r="L25" s="80"/>
    </row>
    <row r="26" spans="2:12" s="76" customFormat="1" ht="6.95" customHeight="1">
      <c r="B26" s="75"/>
      <c r="L26" s="75"/>
    </row>
    <row r="27" spans="2:12" s="76" customFormat="1" ht="6.95" customHeight="1">
      <c r="B27" s="75"/>
      <c r="D27" s="82"/>
      <c r="E27" s="82"/>
      <c r="F27" s="82"/>
      <c r="G27" s="82"/>
      <c r="H27" s="82"/>
      <c r="I27" s="82"/>
      <c r="J27" s="82"/>
      <c r="K27" s="82"/>
      <c r="L27" s="75"/>
    </row>
    <row r="28" spans="2:12" s="76" customFormat="1" ht="14.45" customHeight="1">
      <c r="B28" s="75"/>
      <c r="D28" s="78" t="s">
        <v>23</v>
      </c>
      <c r="J28" s="83">
        <f>J94</f>
        <v>0</v>
      </c>
      <c r="L28" s="75"/>
    </row>
    <row r="29" spans="2:12" s="76" customFormat="1" ht="14.45" customHeight="1">
      <c r="B29" s="75"/>
      <c r="D29" s="84" t="s">
        <v>24</v>
      </c>
      <c r="J29" s="83">
        <f>J105</f>
        <v>0</v>
      </c>
      <c r="L29" s="75"/>
    </row>
    <row r="30" spans="2:12" s="76" customFormat="1" ht="25.35" customHeight="1">
      <c r="B30" s="75"/>
      <c r="D30" s="85" t="s">
        <v>25</v>
      </c>
      <c r="J30" s="86">
        <f>ROUND(J28 + J29, 2)</f>
        <v>0</v>
      </c>
      <c r="L30" s="75"/>
    </row>
    <row r="31" spans="2:12" s="76" customFormat="1" ht="6.95" customHeight="1">
      <c r="B31" s="75"/>
      <c r="D31" s="82"/>
      <c r="E31" s="82"/>
      <c r="F31" s="82"/>
      <c r="G31" s="82"/>
      <c r="H31" s="82"/>
      <c r="I31" s="82"/>
      <c r="J31" s="82"/>
      <c r="K31" s="82"/>
      <c r="L31" s="75"/>
    </row>
    <row r="32" spans="2:12" s="76" customFormat="1" ht="14.45" customHeight="1">
      <c r="B32" s="75"/>
      <c r="F32" s="87" t="s">
        <v>26</v>
      </c>
      <c r="I32" s="87" t="s">
        <v>27</v>
      </c>
      <c r="J32" s="87" t="s">
        <v>28</v>
      </c>
      <c r="L32" s="75"/>
    </row>
    <row r="33" spans="2:12" s="76" customFormat="1" ht="14.45" customHeight="1">
      <c r="B33" s="75"/>
      <c r="D33" s="88" t="s">
        <v>29</v>
      </c>
      <c r="E33" s="77" t="s">
        <v>30</v>
      </c>
      <c r="F33" s="89">
        <f>ROUND((SUM(BE105:BE110) + SUM(BE128:BE166)),  2)</f>
        <v>0</v>
      </c>
      <c r="I33" s="90">
        <v>0.21</v>
      </c>
      <c r="J33" s="89">
        <f>ROUND(((SUM(BE105:BE110) + SUM(BE128:BE166))*I33),  2)</f>
        <v>0</v>
      </c>
      <c r="L33" s="75"/>
    </row>
    <row r="34" spans="2:12" s="76" customFormat="1" ht="14.45" customHeight="1">
      <c r="B34" s="75"/>
      <c r="E34" s="77" t="s">
        <v>31</v>
      </c>
      <c r="F34" s="89">
        <f>ROUND((SUM(BF105:BF110) + SUM(BF128:BF166)),  2)</f>
        <v>0</v>
      </c>
      <c r="I34" s="90">
        <v>0.15</v>
      </c>
      <c r="J34" s="89">
        <f>ROUND(((SUM(BF105:BF110) + SUM(BF128:BF166))*I34),  2)</f>
        <v>0</v>
      </c>
      <c r="L34" s="75"/>
    </row>
    <row r="35" spans="2:12" s="76" customFormat="1" ht="14.45" hidden="1" customHeight="1">
      <c r="B35" s="75"/>
      <c r="E35" s="77" t="s">
        <v>32</v>
      </c>
      <c r="F35" s="89">
        <f>ROUND((SUM(BG105:BG110) + SUM(BG128:BG166)),  2)</f>
        <v>0</v>
      </c>
      <c r="I35" s="90">
        <v>0.21</v>
      </c>
      <c r="J35" s="89">
        <f>0</f>
        <v>0</v>
      </c>
      <c r="L35" s="75"/>
    </row>
    <row r="36" spans="2:12" s="76" customFormat="1" ht="14.45" hidden="1" customHeight="1">
      <c r="B36" s="75"/>
      <c r="E36" s="77" t="s">
        <v>33</v>
      </c>
      <c r="F36" s="89">
        <f>ROUND((SUM(BH105:BH110) + SUM(BH128:BH166)),  2)</f>
        <v>0</v>
      </c>
      <c r="I36" s="90">
        <v>0.15</v>
      </c>
      <c r="J36" s="89">
        <f>0</f>
        <v>0</v>
      </c>
      <c r="L36" s="75"/>
    </row>
    <row r="37" spans="2:12" s="76" customFormat="1" ht="14.45" hidden="1" customHeight="1">
      <c r="B37" s="75"/>
      <c r="E37" s="77" t="s">
        <v>34</v>
      </c>
      <c r="F37" s="89">
        <f>ROUND((SUM(BI105:BI110) + SUM(BI128:BI166)),  2)</f>
        <v>0</v>
      </c>
      <c r="I37" s="90">
        <v>0</v>
      </c>
      <c r="J37" s="89">
        <f>0</f>
        <v>0</v>
      </c>
      <c r="L37" s="75"/>
    </row>
    <row r="38" spans="2:12" s="76" customFormat="1" ht="6.95" customHeight="1">
      <c r="B38" s="75"/>
      <c r="L38" s="75"/>
    </row>
    <row r="39" spans="2:12" s="76" customFormat="1" ht="25.35" customHeight="1">
      <c r="B39" s="75"/>
      <c r="D39" s="91" t="s">
        <v>35</v>
      </c>
      <c r="E39" s="92"/>
      <c r="F39" s="92"/>
      <c r="G39" s="93" t="s">
        <v>36</v>
      </c>
      <c r="H39" s="94" t="s">
        <v>37</v>
      </c>
      <c r="I39" s="92"/>
      <c r="J39" s="95">
        <f>SUM(J30:J37)</f>
        <v>0</v>
      </c>
      <c r="K39" s="96"/>
      <c r="L39" s="75"/>
    </row>
    <row r="40" spans="2:12" s="76" customFormat="1" ht="14.45" customHeight="1">
      <c r="B40" s="75"/>
      <c r="L40" s="75"/>
    </row>
    <row r="41" spans="2:12" ht="14.45" customHeight="1">
      <c r="B41" s="72"/>
      <c r="L41" s="72"/>
    </row>
    <row r="42" spans="2:12" ht="12.95" customHeight="1">
      <c r="B42" s="72"/>
      <c r="L42" s="72"/>
    </row>
    <row r="43" spans="2:12" ht="14.45" hidden="1" customHeight="1">
      <c r="B43" s="72"/>
      <c r="L43" s="72"/>
    </row>
    <row r="44" spans="2:12" ht="14.45" hidden="1" customHeight="1">
      <c r="B44" s="72"/>
      <c r="L44" s="72"/>
    </row>
    <row r="45" spans="2:12" ht="14.45" hidden="1" customHeight="1">
      <c r="B45" s="72"/>
      <c r="L45" s="72"/>
    </row>
    <row r="46" spans="2:12" ht="14.45" hidden="1" customHeight="1">
      <c r="B46" s="72"/>
      <c r="L46" s="72"/>
    </row>
    <row r="47" spans="2:12" ht="14.45" hidden="1" customHeight="1">
      <c r="B47" s="72"/>
      <c r="L47" s="72"/>
    </row>
    <row r="48" spans="2:12" ht="14.45" hidden="1" customHeight="1">
      <c r="B48" s="72"/>
      <c r="L48" s="72"/>
    </row>
    <row r="49" spans="2:12" ht="14.45" hidden="1" customHeight="1">
      <c r="B49" s="72"/>
      <c r="L49" s="72"/>
    </row>
    <row r="50" spans="2:12" s="76" customFormat="1" ht="14.45" customHeight="1">
      <c r="B50" s="75"/>
      <c r="D50" s="97" t="s">
        <v>38</v>
      </c>
      <c r="E50" s="98"/>
      <c r="F50" s="98"/>
      <c r="G50" s="97" t="s">
        <v>39</v>
      </c>
      <c r="H50" s="98"/>
      <c r="I50" s="98"/>
      <c r="J50" s="98"/>
      <c r="K50" s="98"/>
      <c r="L50" s="75"/>
    </row>
    <row r="51" spans="2:12">
      <c r="B51" s="72"/>
      <c r="L51" s="72"/>
    </row>
    <row r="52" spans="2:12">
      <c r="B52" s="72"/>
      <c r="L52" s="72"/>
    </row>
    <row r="53" spans="2:12" ht="5.0999999999999996" customHeight="1">
      <c r="B53" s="72"/>
      <c r="L53" s="72"/>
    </row>
    <row r="54" spans="2:12" hidden="1">
      <c r="B54" s="72"/>
      <c r="L54" s="72"/>
    </row>
    <row r="55" spans="2:12" hidden="1">
      <c r="B55" s="72"/>
      <c r="L55" s="72"/>
    </row>
    <row r="56" spans="2:12" hidden="1">
      <c r="B56" s="72"/>
      <c r="L56" s="72"/>
    </row>
    <row r="57" spans="2:12" hidden="1">
      <c r="B57" s="72"/>
      <c r="L57" s="72"/>
    </row>
    <row r="58" spans="2:12" hidden="1">
      <c r="B58" s="72"/>
      <c r="L58" s="72"/>
    </row>
    <row r="59" spans="2:12" hidden="1">
      <c r="B59" s="72"/>
      <c r="L59" s="72"/>
    </row>
    <row r="60" spans="2:12" hidden="1">
      <c r="B60" s="72"/>
      <c r="L60" s="72"/>
    </row>
    <row r="61" spans="2:12" s="76" customFormat="1">
      <c r="B61" s="75"/>
      <c r="D61" s="99" t="s">
        <v>40</v>
      </c>
      <c r="E61" s="100"/>
      <c r="F61" s="101" t="s">
        <v>41</v>
      </c>
      <c r="G61" s="99" t="s">
        <v>40</v>
      </c>
      <c r="H61" s="100"/>
      <c r="I61" s="100"/>
      <c r="J61" s="102" t="s">
        <v>41</v>
      </c>
      <c r="K61" s="100"/>
      <c r="L61" s="75"/>
    </row>
    <row r="62" spans="2:12">
      <c r="B62" s="72"/>
      <c r="L62" s="72"/>
    </row>
    <row r="63" spans="2:12">
      <c r="B63" s="72"/>
      <c r="L63" s="72"/>
    </row>
    <row r="64" spans="2:12">
      <c r="B64" s="72"/>
      <c r="L64" s="72"/>
    </row>
    <row r="65" spans="2:12" s="76" customFormat="1">
      <c r="B65" s="75"/>
      <c r="D65" s="97" t="s">
        <v>42</v>
      </c>
      <c r="E65" s="98"/>
      <c r="F65" s="98"/>
      <c r="G65" s="97" t="s">
        <v>43</v>
      </c>
      <c r="H65" s="98"/>
      <c r="I65" s="98"/>
      <c r="J65" s="98"/>
      <c r="K65" s="98"/>
      <c r="L65" s="75"/>
    </row>
    <row r="66" spans="2:12">
      <c r="B66" s="72"/>
      <c r="L66" s="72"/>
    </row>
    <row r="67" spans="2:12">
      <c r="B67" s="72"/>
      <c r="L67" s="72"/>
    </row>
    <row r="68" spans="2:12">
      <c r="B68" s="72"/>
      <c r="L68" s="72"/>
    </row>
    <row r="69" spans="2:12" ht="7.5" customHeight="1">
      <c r="B69" s="72"/>
      <c r="L69" s="72"/>
    </row>
    <row r="70" spans="2:12" hidden="1">
      <c r="B70" s="72"/>
      <c r="L70" s="72"/>
    </row>
    <row r="71" spans="2:12" hidden="1">
      <c r="B71" s="72"/>
      <c r="L71" s="72"/>
    </row>
    <row r="72" spans="2:12" hidden="1">
      <c r="B72" s="72"/>
      <c r="L72" s="72"/>
    </row>
    <row r="73" spans="2:12" hidden="1">
      <c r="B73" s="72"/>
      <c r="L73" s="72"/>
    </row>
    <row r="74" spans="2:12" hidden="1">
      <c r="B74" s="72"/>
      <c r="L74" s="72"/>
    </row>
    <row r="75" spans="2:12" hidden="1">
      <c r="B75" s="72"/>
      <c r="L75" s="72"/>
    </row>
    <row r="76" spans="2:12" s="76" customFormat="1">
      <c r="B76" s="75"/>
      <c r="D76" s="99" t="s">
        <v>40</v>
      </c>
      <c r="E76" s="100"/>
      <c r="F76" s="101" t="s">
        <v>41</v>
      </c>
      <c r="G76" s="99" t="s">
        <v>40</v>
      </c>
      <c r="H76" s="100"/>
      <c r="I76" s="100"/>
      <c r="J76" s="102" t="s">
        <v>41</v>
      </c>
      <c r="K76" s="100"/>
      <c r="L76" s="75"/>
    </row>
    <row r="77" spans="2:12" s="76" customFormat="1" ht="14.45" customHeight="1">
      <c r="B77" s="103"/>
      <c r="C77" s="104"/>
      <c r="D77" s="104"/>
      <c r="E77" s="104"/>
      <c r="F77" s="104"/>
      <c r="G77" s="104"/>
      <c r="H77" s="104"/>
      <c r="I77" s="104"/>
      <c r="J77" s="104"/>
      <c r="K77" s="104"/>
      <c r="L77" s="75"/>
    </row>
    <row r="81" spans="2:47" s="76" customFormat="1" ht="6.95" customHeight="1">
      <c r="B81" s="105"/>
      <c r="C81" s="106"/>
      <c r="D81" s="106"/>
      <c r="E81" s="106"/>
      <c r="F81" s="106"/>
      <c r="G81" s="106"/>
      <c r="H81" s="106"/>
      <c r="I81" s="106"/>
      <c r="J81" s="106"/>
      <c r="K81" s="106"/>
      <c r="L81" s="75"/>
    </row>
    <row r="82" spans="2:47" s="76" customFormat="1" ht="24.95" customHeight="1">
      <c r="B82" s="75"/>
      <c r="C82" s="73" t="s">
        <v>44</v>
      </c>
      <c r="L82" s="75"/>
    </row>
    <row r="83" spans="2:47" s="76" customFormat="1" ht="6.95" customHeight="1">
      <c r="B83" s="75"/>
      <c r="L83" s="75"/>
    </row>
    <row r="84" spans="2:47" s="76" customFormat="1" ht="12" customHeight="1">
      <c r="B84" s="75"/>
      <c r="C84" s="77" t="s">
        <v>6</v>
      </c>
      <c r="L84" s="75"/>
    </row>
    <row r="85" spans="2:47" s="76" customFormat="1" ht="30" customHeight="1">
      <c r="B85" s="75"/>
      <c r="E85" s="213" t="str">
        <f>E7</f>
        <v>Stavební úpravy SOŠ a  SOU Neratovice - únikové schodiště</v>
      </c>
      <c r="F85" s="214"/>
      <c r="G85" s="214"/>
      <c r="H85" s="214"/>
      <c r="L85" s="75"/>
    </row>
    <row r="86" spans="2:47" s="76" customFormat="1" ht="6.95" customHeight="1">
      <c r="B86" s="75"/>
      <c r="L86" s="75"/>
    </row>
    <row r="87" spans="2:47" s="76" customFormat="1" ht="12" customHeight="1">
      <c r="B87" s="75"/>
      <c r="C87" s="77" t="s">
        <v>11</v>
      </c>
      <c r="F87" s="78" t="str">
        <f>F10</f>
        <v>Neratovice</v>
      </c>
      <c r="I87" s="77" t="s">
        <v>13</v>
      </c>
      <c r="J87" s="79" t="str">
        <f>IF(J10="","",J10)</f>
        <v>15. 6. 2022</v>
      </c>
      <c r="L87" s="75"/>
    </row>
    <row r="88" spans="2:47" s="76" customFormat="1" ht="6.95" customHeight="1">
      <c r="B88" s="75"/>
      <c r="L88" s="75"/>
    </row>
    <row r="89" spans="2:47" s="76" customFormat="1" ht="15.2" customHeight="1">
      <c r="B89" s="75"/>
      <c r="C89" s="77" t="s">
        <v>14</v>
      </c>
      <c r="F89" s="78" t="str">
        <f>E13</f>
        <v>SOŠ a SOU Neratovice, Školní 664</v>
      </c>
      <c r="I89" s="77" t="s">
        <v>19</v>
      </c>
      <c r="J89" s="107" t="str">
        <f>E19</f>
        <v>Ing. Jolana Váňová</v>
      </c>
      <c r="L89" s="75"/>
    </row>
    <row r="90" spans="2:47" s="76" customFormat="1" ht="15.2" customHeight="1">
      <c r="B90" s="75"/>
      <c r="C90" s="77" t="s">
        <v>18</v>
      </c>
      <c r="F90" s="78" t="str">
        <f>IF(E16="","",E16)</f>
        <v xml:space="preserve"> </v>
      </c>
      <c r="I90" s="77" t="s">
        <v>21</v>
      </c>
      <c r="J90" s="107" t="str">
        <f>E22</f>
        <v xml:space="preserve"> </v>
      </c>
      <c r="L90" s="75"/>
    </row>
    <row r="91" spans="2:47" s="76" customFormat="1" ht="10.35" customHeight="1">
      <c r="B91" s="75"/>
      <c r="L91" s="75"/>
    </row>
    <row r="92" spans="2:47" s="76" customFormat="1" ht="29.25" customHeight="1">
      <c r="B92" s="75"/>
      <c r="C92" s="108" t="s">
        <v>45</v>
      </c>
      <c r="J92" s="109" t="s">
        <v>46</v>
      </c>
      <c r="L92" s="75"/>
    </row>
    <row r="93" spans="2:47" s="76" customFormat="1" ht="10.35" customHeight="1">
      <c r="B93" s="75"/>
      <c r="L93" s="75"/>
    </row>
    <row r="94" spans="2:47" s="76" customFormat="1" ht="22.9" customHeight="1">
      <c r="B94" s="75"/>
      <c r="C94" s="110" t="s">
        <v>47</v>
      </c>
      <c r="J94" s="86">
        <f>J128</f>
        <v>0</v>
      </c>
      <c r="L94" s="75"/>
      <c r="AU94" s="69" t="s">
        <v>48</v>
      </c>
    </row>
    <row r="95" spans="2:47" s="112" customFormat="1" ht="24.95" customHeight="1">
      <c r="B95" s="111"/>
      <c r="D95" s="113" t="s">
        <v>49</v>
      </c>
      <c r="E95" s="114"/>
      <c r="F95" s="114"/>
      <c r="G95" s="114"/>
      <c r="H95" s="114"/>
      <c r="I95" s="114"/>
      <c r="J95" s="115">
        <f>J129</f>
        <v>0</v>
      </c>
      <c r="L95" s="111"/>
    </row>
    <row r="96" spans="2:47" s="117" customFormat="1" ht="19.899999999999999" customHeight="1">
      <c r="B96" s="116"/>
      <c r="D96" s="118" t="s">
        <v>50</v>
      </c>
      <c r="E96" s="119"/>
      <c r="F96" s="119"/>
      <c r="G96" s="119"/>
      <c r="H96" s="119"/>
      <c r="I96" s="119"/>
      <c r="J96" s="120">
        <f>J130</f>
        <v>0</v>
      </c>
      <c r="L96" s="116"/>
    </row>
    <row r="97" spans="2:62" s="117" customFormat="1" ht="19.899999999999999" customHeight="1">
      <c r="B97" s="116"/>
      <c r="D97" s="118" t="s">
        <v>51</v>
      </c>
      <c r="E97" s="119"/>
      <c r="F97" s="119"/>
      <c r="G97" s="119"/>
      <c r="H97" s="119"/>
      <c r="I97" s="119"/>
      <c r="J97" s="120">
        <f>J139</f>
        <v>0</v>
      </c>
      <c r="L97" s="116"/>
    </row>
    <row r="98" spans="2:62" s="117" customFormat="1" ht="19.899999999999999" customHeight="1">
      <c r="B98" s="116"/>
      <c r="D98" s="118" t="s">
        <v>52</v>
      </c>
      <c r="E98" s="119"/>
      <c r="F98" s="119"/>
      <c r="G98" s="119"/>
      <c r="H98" s="119"/>
      <c r="I98" s="119"/>
      <c r="J98" s="120">
        <f>J143</f>
        <v>0</v>
      </c>
      <c r="L98" s="116"/>
    </row>
    <row r="99" spans="2:62" s="117" customFormat="1" ht="19.899999999999999" customHeight="1">
      <c r="B99" s="116"/>
      <c r="D99" s="118" t="s">
        <v>53</v>
      </c>
      <c r="E99" s="119"/>
      <c r="F99" s="119"/>
      <c r="G99" s="119"/>
      <c r="H99" s="119"/>
      <c r="I99" s="119"/>
      <c r="J99" s="120">
        <f>J145</f>
        <v>0</v>
      </c>
      <c r="L99" s="116"/>
    </row>
    <row r="100" spans="2:62" s="117" customFormat="1" ht="19.899999999999999" customHeight="1">
      <c r="B100" s="116"/>
      <c r="D100" s="118" t="s">
        <v>54</v>
      </c>
      <c r="E100" s="119"/>
      <c r="F100" s="119"/>
      <c r="G100" s="119"/>
      <c r="H100" s="119"/>
      <c r="I100" s="119"/>
      <c r="J100" s="120">
        <f>J153</f>
        <v>0</v>
      </c>
      <c r="L100" s="116"/>
    </row>
    <row r="101" spans="2:62" s="112" customFormat="1" ht="24.95" customHeight="1">
      <c r="B101" s="111"/>
      <c r="D101" s="113" t="s">
        <v>55</v>
      </c>
      <c r="E101" s="114"/>
      <c r="F101" s="114"/>
      <c r="G101" s="114"/>
      <c r="H101" s="114"/>
      <c r="I101" s="114"/>
      <c r="J101" s="115">
        <f>J155</f>
        <v>0</v>
      </c>
      <c r="L101" s="111"/>
    </row>
    <row r="102" spans="2:62" s="117" customFormat="1" ht="19.899999999999999" customHeight="1">
      <c r="B102" s="116"/>
      <c r="D102" s="118" t="s">
        <v>56</v>
      </c>
      <c r="E102" s="119"/>
      <c r="F102" s="119"/>
      <c r="G102" s="119"/>
      <c r="H102" s="119"/>
      <c r="I102" s="119"/>
      <c r="J102" s="120">
        <f>J156</f>
        <v>0</v>
      </c>
      <c r="L102" s="116"/>
    </row>
    <row r="103" spans="2:62" s="76" customFormat="1" ht="21.75" customHeight="1">
      <c r="B103" s="75"/>
      <c r="L103" s="75"/>
    </row>
    <row r="104" spans="2:62" s="76" customFormat="1" ht="6.95" customHeight="1">
      <c r="B104" s="75"/>
      <c r="L104" s="75"/>
    </row>
    <row r="105" spans="2:62" s="76" customFormat="1" ht="29.25" customHeight="1">
      <c r="B105" s="75"/>
      <c r="C105" s="110" t="s">
        <v>57</v>
      </c>
      <c r="J105" s="121">
        <f>ROUND(J106 + J107 + J108 + J109,2)</f>
        <v>0</v>
      </c>
      <c r="L105" s="75"/>
      <c r="N105" s="122" t="s">
        <v>29</v>
      </c>
    </row>
    <row r="106" spans="2:62" s="76" customFormat="1" ht="18" customHeight="1">
      <c r="B106" s="75"/>
      <c r="D106" s="212" t="s">
        <v>58</v>
      </c>
      <c r="E106" s="212"/>
      <c r="F106" s="212"/>
      <c r="J106" s="65">
        <v>0</v>
      </c>
      <c r="L106" s="75"/>
      <c r="N106" s="123" t="s">
        <v>30</v>
      </c>
      <c r="AY106" s="69" t="s">
        <v>59</v>
      </c>
      <c r="BE106" s="124">
        <f>IF(N106="základní",J106,0)</f>
        <v>0</v>
      </c>
      <c r="BF106" s="124">
        <f>IF(N106="snížená",J106,0)</f>
        <v>0</v>
      </c>
      <c r="BG106" s="124">
        <f>IF(N106="zákl. přenesená",J106,0)</f>
        <v>0</v>
      </c>
      <c r="BH106" s="124">
        <f>IF(N106="sníž. přenesená",J106,0)</f>
        <v>0</v>
      </c>
      <c r="BI106" s="124">
        <f>IF(N106="nulová",J106,0)</f>
        <v>0</v>
      </c>
      <c r="BJ106" s="69" t="s">
        <v>60</v>
      </c>
    </row>
    <row r="107" spans="2:62" s="76" customFormat="1" ht="18" customHeight="1">
      <c r="B107" s="75"/>
      <c r="D107" s="212" t="s">
        <v>61</v>
      </c>
      <c r="E107" s="212"/>
      <c r="F107" s="212"/>
      <c r="J107" s="65">
        <v>0</v>
      </c>
      <c r="L107" s="75"/>
      <c r="N107" s="123" t="s">
        <v>30</v>
      </c>
      <c r="AY107" s="69" t="s">
        <v>59</v>
      </c>
      <c r="BE107" s="124">
        <f>IF(N107="základní",J107,0)</f>
        <v>0</v>
      </c>
      <c r="BF107" s="124">
        <f>IF(N107="snížená",J107,0)</f>
        <v>0</v>
      </c>
      <c r="BG107" s="124">
        <f>IF(N107="zákl. přenesená",J107,0)</f>
        <v>0</v>
      </c>
      <c r="BH107" s="124">
        <f>IF(N107="sníž. přenesená",J107,0)</f>
        <v>0</v>
      </c>
      <c r="BI107" s="124">
        <f>IF(N107="nulová",J107,0)</f>
        <v>0</v>
      </c>
      <c r="BJ107" s="69" t="s">
        <v>60</v>
      </c>
    </row>
    <row r="108" spans="2:62" s="76" customFormat="1" ht="18" customHeight="1">
      <c r="B108" s="75"/>
      <c r="D108" s="212" t="s">
        <v>62</v>
      </c>
      <c r="E108" s="212"/>
      <c r="F108" s="212"/>
      <c r="J108" s="65">
        <v>0</v>
      </c>
      <c r="L108" s="75"/>
      <c r="N108" s="123" t="s">
        <v>30</v>
      </c>
      <c r="AY108" s="69" t="s">
        <v>59</v>
      </c>
      <c r="BE108" s="124">
        <f>IF(N108="základní",J108,0)</f>
        <v>0</v>
      </c>
      <c r="BF108" s="124">
        <f>IF(N108="snížená",J108,0)</f>
        <v>0</v>
      </c>
      <c r="BG108" s="124">
        <f>IF(N108="zákl. přenesená",J108,0)</f>
        <v>0</v>
      </c>
      <c r="BH108" s="124">
        <f>IF(N108="sníž. přenesená",J108,0)</f>
        <v>0</v>
      </c>
      <c r="BI108" s="124">
        <f>IF(N108="nulová",J108,0)</f>
        <v>0</v>
      </c>
      <c r="BJ108" s="69" t="s">
        <v>60</v>
      </c>
    </row>
    <row r="109" spans="2:62" s="76" customFormat="1" ht="18" customHeight="1">
      <c r="B109" s="75"/>
      <c r="D109" s="125" t="s">
        <v>63</v>
      </c>
      <c r="J109" s="65">
        <v>0</v>
      </c>
      <c r="L109" s="75"/>
      <c r="N109" s="123" t="s">
        <v>30</v>
      </c>
      <c r="AY109" s="69" t="s">
        <v>64</v>
      </c>
      <c r="BE109" s="124">
        <f>IF(N109="základní",J109,0)</f>
        <v>0</v>
      </c>
      <c r="BF109" s="124">
        <f>IF(N109="snížená",J109,0)</f>
        <v>0</v>
      </c>
      <c r="BG109" s="124">
        <f>IF(N109="zákl. přenesená",J109,0)</f>
        <v>0</v>
      </c>
      <c r="BH109" s="124">
        <f>IF(N109="sníž. přenesená",J109,0)</f>
        <v>0</v>
      </c>
      <c r="BI109" s="124">
        <f>IF(N109="nulová",J109,0)</f>
        <v>0</v>
      </c>
      <c r="BJ109" s="69" t="s">
        <v>60</v>
      </c>
    </row>
    <row r="110" spans="2:62" s="76" customFormat="1">
      <c r="B110" s="75"/>
      <c r="L110" s="75"/>
    </row>
    <row r="111" spans="2:62" s="76" customFormat="1" ht="29.25" customHeight="1">
      <c r="B111" s="75"/>
      <c r="C111" s="126" t="s">
        <v>65</v>
      </c>
      <c r="J111" s="86">
        <f>ROUND(J94+J105,2)</f>
        <v>0</v>
      </c>
      <c r="L111" s="75"/>
    </row>
    <row r="112" spans="2:62" s="76" customFormat="1" ht="6.95" customHeight="1">
      <c r="B112" s="103"/>
      <c r="C112" s="104"/>
      <c r="D112" s="104"/>
      <c r="E112" s="104"/>
      <c r="F112" s="104"/>
      <c r="G112" s="104"/>
      <c r="H112" s="104"/>
      <c r="I112" s="104"/>
      <c r="J112" s="104"/>
      <c r="K112" s="104"/>
      <c r="L112" s="75"/>
    </row>
    <row r="116" spans="2:63" s="76" customFormat="1" ht="6.95" customHeight="1">
      <c r="B116" s="105"/>
      <c r="C116" s="106"/>
      <c r="D116" s="106"/>
      <c r="E116" s="106"/>
      <c r="F116" s="106"/>
      <c r="G116" s="106"/>
      <c r="H116" s="106"/>
      <c r="I116" s="106"/>
      <c r="J116" s="106"/>
      <c r="K116" s="106"/>
      <c r="L116" s="75"/>
    </row>
    <row r="117" spans="2:63" s="76" customFormat="1" ht="24.95" customHeight="1">
      <c r="B117" s="75"/>
      <c r="C117" s="73" t="s">
        <v>66</v>
      </c>
      <c r="L117" s="75"/>
    </row>
    <row r="118" spans="2:63" s="76" customFormat="1" ht="6.95" customHeight="1">
      <c r="B118" s="75"/>
      <c r="L118" s="75"/>
    </row>
    <row r="119" spans="2:63" s="76" customFormat="1" ht="12" customHeight="1">
      <c r="B119" s="75"/>
      <c r="C119" s="77" t="s">
        <v>6</v>
      </c>
      <c r="L119" s="75"/>
    </row>
    <row r="120" spans="2:63" s="76" customFormat="1" ht="30" customHeight="1">
      <c r="B120" s="75"/>
      <c r="E120" s="213" t="str">
        <f>E7</f>
        <v>Stavební úpravy SOŠ a  SOU Neratovice - únikové schodiště</v>
      </c>
      <c r="F120" s="214"/>
      <c r="G120" s="214"/>
      <c r="H120" s="214"/>
      <c r="L120" s="75"/>
    </row>
    <row r="121" spans="2:63" s="76" customFormat="1" ht="6.95" customHeight="1">
      <c r="B121" s="75"/>
      <c r="L121" s="75"/>
    </row>
    <row r="122" spans="2:63" s="76" customFormat="1" ht="12" customHeight="1">
      <c r="B122" s="75"/>
      <c r="C122" s="77" t="s">
        <v>11</v>
      </c>
      <c r="F122" s="78" t="str">
        <f>F10</f>
        <v>Neratovice</v>
      </c>
      <c r="I122" s="77" t="s">
        <v>13</v>
      </c>
      <c r="J122" s="79" t="str">
        <f>IF(J10="","",J10)</f>
        <v>15. 6. 2022</v>
      </c>
      <c r="L122" s="75"/>
    </row>
    <row r="123" spans="2:63" s="76" customFormat="1" ht="6.95" customHeight="1">
      <c r="B123" s="75"/>
      <c r="L123" s="75"/>
    </row>
    <row r="124" spans="2:63" s="76" customFormat="1" ht="15.2" customHeight="1">
      <c r="B124" s="75"/>
      <c r="C124" s="77" t="s">
        <v>14</v>
      </c>
      <c r="F124" s="78" t="str">
        <f>E13</f>
        <v>SOŠ a SOU Neratovice, Školní 664</v>
      </c>
      <c r="I124" s="77" t="s">
        <v>19</v>
      </c>
      <c r="J124" s="107" t="str">
        <f>E19</f>
        <v>Ing. Jolana Váňová</v>
      </c>
      <c r="L124" s="75"/>
    </row>
    <row r="125" spans="2:63" s="76" customFormat="1" ht="15.2" customHeight="1">
      <c r="B125" s="75"/>
      <c r="C125" s="77" t="s">
        <v>18</v>
      </c>
      <c r="F125" s="78" t="str">
        <f>IF(E16="","",E16)</f>
        <v xml:space="preserve"> </v>
      </c>
      <c r="I125" s="77" t="s">
        <v>21</v>
      </c>
      <c r="J125" s="107" t="str">
        <f>E22</f>
        <v xml:space="preserve"> </v>
      </c>
      <c r="L125" s="75"/>
    </row>
    <row r="126" spans="2:63" s="76" customFormat="1" ht="10.35" customHeight="1">
      <c r="B126" s="75"/>
      <c r="L126" s="75"/>
    </row>
    <row r="127" spans="2:63" s="135" customFormat="1" ht="29.25" customHeight="1">
      <c r="B127" s="127"/>
      <c r="C127" s="128" t="s">
        <v>67</v>
      </c>
      <c r="D127" s="129" t="s">
        <v>68</v>
      </c>
      <c r="E127" s="129" t="s">
        <v>69</v>
      </c>
      <c r="F127" s="129" t="s">
        <v>70</v>
      </c>
      <c r="G127" s="129" t="s">
        <v>71</v>
      </c>
      <c r="H127" s="129" t="s">
        <v>72</v>
      </c>
      <c r="I127" s="129" t="s">
        <v>73</v>
      </c>
      <c r="J127" s="130" t="s">
        <v>46</v>
      </c>
      <c r="K127" s="131" t="s">
        <v>74</v>
      </c>
      <c r="L127" s="127"/>
      <c r="M127" s="132" t="s">
        <v>9</v>
      </c>
      <c r="N127" s="133" t="s">
        <v>29</v>
      </c>
      <c r="O127" s="133" t="s">
        <v>75</v>
      </c>
      <c r="P127" s="133" t="s">
        <v>76</v>
      </c>
      <c r="Q127" s="133" t="s">
        <v>77</v>
      </c>
      <c r="R127" s="133" t="s">
        <v>78</v>
      </c>
      <c r="S127" s="133" t="s">
        <v>79</v>
      </c>
      <c r="T127" s="134" t="s">
        <v>80</v>
      </c>
    </row>
    <row r="128" spans="2:63" s="76" customFormat="1" ht="22.9" customHeight="1">
      <c r="B128" s="75"/>
      <c r="C128" s="126" t="s">
        <v>81</v>
      </c>
      <c r="J128" s="136">
        <f>BK128</f>
        <v>0</v>
      </c>
      <c r="L128" s="75"/>
      <c r="M128" s="137"/>
      <c r="N128" s="82"/>
      <c r="O128" s="82"/>
      <c r="P128" s="138">
        <f>P129+P155</f>
        <v>634.90292700000009</v>
      </c>
      <c r="Q128" s="82"/>
      <c r="R128" s="138">
        <f>R129+R155</f>
        <v>44.420685079999998</v>
      </c>
      <c r="S128" s="82"/>
      <c r="T128" s="139">
        <f>T129+T155</f>
        <v>0</v>
      </c>
      <c r="AT128" s="69" t="s">
        <v>82</v>
      </c>
      <c r="AU128" s="69" t="s">
        <v>48</v>
      </c>
      <c r="BK128" s="140">
        <f>BK129+BK155</f>
        <v>0</v>
      </c>
    </row>
    <row r="129" spans="2:65" s="142" customFormat="1" ht="25.9" customHeight="1">
      <c r="B129" s="141"/>
      <c r="D129" s="143" t="s">
        <v>82</v>
      </c>
      <c r="E129" s="144" t="s">
        <v>83</v>
      </c>
      <c r="F129" s="144" t="s">
        <v>84</v>
      </c>
      <c r="J129" s="145">
        <f>BK129</f>
        <v>0</v>
      </c>
      <c r="L129" s="141"/>
      <c r="M129" s="146"/>
      <c r="P129" s="147">
        <f>P130+P139+P143+P145+P153</f>
        <v>322.05492700000002</v>
      </c>
      <c r="R129" s="147">
        <f>R130+R139+R143+R145+R153</f>
        <v>43.129372580000002</v>
      </c>
      <c r="T129" s="148">
        <f>T130+T139+T143+T145+T153</f>
        <v>0</v>
      </c>
      <c r="AR129" s="143" t="s">
        <v>60</v>
      </c>
      <c r="AT129" s="149" t="s">
        <v>82</v>
      </c>
      <c r="AU129" s="149" t="s">
        <v>85</v>
      </c>
      <c r="AY129" s="143" t="s">
        <v>86</v>
      </c>
      <c r="BK129" s="150">
        <f>BK130+BK139+BK143+BK145+BK153</f>
        <v>0</v>
      </c>
    </row>
    <row r="130" spans="2:65" s="142" customFormat="1" ht="22.9" customHeight="1">
      <c r="B130" s="141"/>
      <c r="D130" s="143" t="s">
        <v>82</v>
      </c>
      <c r="E130" s="151" t="s">
        <v>60</v>
      </c>
      <c r="F130" s="151" t="s">
        <v>87</v>
      </c>
      <c r="J130" s="152">
        <f>BK130</f>
        <v>0</v>
      </c>
      <c r="L130" s="141"/>
      <c r="M130" s="146"/>
      <c r="P130" s="147">
        <f>SUM(P131:P138)</f>
        <v>87.139186999999993</v>
      </c>
      <c r="R130" s="147">
        <f>SUM(R131:R138)</f>
        <v>2.051952</v>
      </c>
      <c r="T130" s="148">
        <f>SUM(T131:T138)</f>
        <v>0</v>
      </c>
      <c r="AR130" s="143" t="s">
        <v>60</v>
      </c>
      <c r="AT130" s="149" t="s">
        <v>82</v>
      </c>
      <c r="AU130" s="149" t="s">
        <v>60</v>
      </c>
      <c r="AY130" s="143" t="s">
        <v>86</v>
      </c>
      <c r="BK130" s="150">
        <f>SUM(BK131:BK138)</f>
        <v>0</v>
      </c>
    </row>
    <row r="131" spans="2:65" s="76" customFormat="1" ht="33" customHeight="1">
      <c r="B131" s="75"/>
      <c r="C131" s="153" t="s">
        <v>88</v>
      </c>
      <c r="D131" s="153" t="s">
        <v>89</v>
      </c>
      <c r="E131" s="154" t="s">
        <v>90</v>
      </c>
      <c r="F131" s="155" t="s">
        <v>91</v>
      </c>
      <c r="G131" s="156" t="s">
        <v>92</v>
      </c>
      <c r="H131" s="157">
        <v>20.5</v>
      </c>
      <c r="I131" s="66">
        <v>0</v>
      </c>
      <c r="J131" s="158">
        <f t="shared" ref="J131:J138" si="0">ROUND(I131*H131,2)</f>
        <v>0</v>
      </c>
      <c r="K131" s="159"/>
      <c r="L131" s="75"/>
      <c r="M131" s="160" t="s">
        <v>9</v>
      </c>
      <c r="N131" s="122" t="s">
        <v>30</v>
      </c>
      <c r="O131" s="161">
        <v>0.80800000000000005</v>
      </c>
      <c r="P131" s="161">
        <f t="shared" ref="P131:P138" si="1">O131*H131</f>
        <v>16.564</v>
      </c>
      <c r="Q131" s="161">
        <v>0</v>
      </c>
      <c r="R131" s="161">
        <f t="shared" ref="R131:R138" si="2">Q131*H131</f>
        <v>0</v>
      </c>
      <c r="S131" s="161">
        <v>0</v>
      </c>
      <c r="T131" s="162">
        <f t="shared" ref="T131:T138" si="3">S131*H131</f>
        <v>0</v>
      </c>
      <c r="AR131" s="108" t="s">
        <v>93</v>
      </c>
      <c r="AT131" s="108" t="s">
        <v>89</v>
      </c>
      <c r="AU131" s="108" t="s">
        <v>2</v>
      </c>
      <c r="AY131" s="69" t="s">
        <v>86</v>
      </c>
      <c r="BE131" s="124">
        <f t="shared" ref="BE131:BE138" si="4">IF(N131="základní",J131,0)</f>
        <v>0</v>
      </c>
      <c r="BF131" s="124">
        <f t="shared" ref="BF131:BF138" si="5">IF(N131="snížená",J131,0)</f>
        <v>0</v>
      </c>
      <c r="BG131" s="124">
        <f t="shared" ref="BG131:BG138" si="6">IF(N131="zákl. přenesená",J131,0)</f>
        <v>0</v>
      </c>
      <c r="BH131" s="124">
        <f t="shared" ref="BH131:BH138" si="7">IF(N131="sníž. přenesená",J131,0)</f>
        <v>0</v>
      </c>
      <c r="BI131" s="124">
        <f t="shared" ref="BI131:BI138" si="8">IF(N131="nulová",J131,0)</f>
        <v>0</v>
      </c>
      <c r="BJ131" s="69" t="s">
        <v>60</v>
      </c>
      <c r="BK131" s="124">
        <f t="shared" ref="BK131:BK138" si="9">ROUND(I131*H131,2)</f>
        <v>0</v>
      </c>
      <c r="BL131" s="69" t="s">
        <v>93</v>
      </c>
      <c r="BM131" s="108" t="s">
        <v>94</v>
      </c>
    </row>
    <row r="132" spans="2:65" s="76" customFormat="1" ht="33" customHeight="1">
      <c r="B132" s="75"/>
      <c r="C132" s="153" t="s">
        <v>95</v>
      </c>
      <c r="D132" s="153" t="s">
        <v>89</v>
      </c>
      <c r="E132" s="154" t="s">
        <v>96</v>
      </c>
      <c r="F132" s="155" t="s">
        <v>97</v>
      </c>
      <c r="G132" s="156" t="s">
        <v>92</v>
      </c>
      <c r="H132" s="157">
        <v>11.813000000000001</v>
      </c>
      <c r="I132" s="66">
        <v>0</v>
      </c>
      <c r="J132" s="158">
        <f t="shared" si="0"/>
        <v>0</v>
      </c>
      <c r="K132" s="159"/>
      <c r="L132" s="75"/>
      <c r="M132" s="160" t="s">
        <v>9</v>
      </c>
      <c r="N132" s="122" t="s">
        <v>30</v>
      </c>
      <c r="O132" s="161">
        <v>4.133</v>
      </c>
      <c r="P132" s="161">
        <f t="shared" si="1"/>
        <v>48.823129000000002</v>
      </c>
      <c r="Q132" s="161">
        <v>0</v>
      </c>
      <c r="R132" s="161">
        <f t="shared" si="2"/>
        <v>0</v>
      </c>
      <c r="S132" s="161">
        <v>0</v>
      </c>
      <c r="T132" s="162">
        <f t="shared" si="3"/>
        <v>0</v>
      </c>
      <c r="AR132" s="108" t="s">
        <v>93</v>
      </c>
      <c r="AT132" s="108" t="s">
        <v>89</v>
      </c>
      <c r="AU132" s="108" t="s">
        <v>2</v>
      </c>
      <c r="AY132" s="69" t="s">
        <v>86</v>
      </c>
      <c r="BE132" s="124">
        <f t="shared" si="4"/>
        <v>0</v>
      </c>
      <c r="BF132" s="124">
        <f t="shared" si="5"/>
        <v>0</v>
      </c>
      <c r="BG132" s="124">
        <f t="shared" si="6"/>
        <v>0</v>
      </c>
      <c r="BH132" s="124">
        <f t="shared" si="7"/>
        <v>0</v>
      </c>
      <c r="BI132" s="124">
        <f t="shared" si="8"/>
        <v>0</v>
      </c>
      <c r="BJ132" s="69" t="s">
        <v>60</v>
      </c>
      <c r="BK132" s="124">
        <f t="shared" si="9"/>
        <v>0</v>
      </c>
      <c r="BL132" s="69" t="s">
        <v>93</v>
      </c>
      <c r="BM132" s="108" t="s">
        <v>98</v>
      </c>
    </row>
    <row r="133" spans="2:65" s="76" customFormat="1" ht="16.5" customHeight="1">
      <c r="B133" s="75"/>
      <c r="C133" s="153" t="s">
        <v>99</v>
      </c>
      <c r="D133" s="153" t="s">
        <v>89</v>
      </c>
      <c r="E133" s="154" t="s">
        <v>100</v>
      </c>
      <c r="F133" s="155" t="s">
        <v>101</v>
      </c>
      <c r="G133" s="156" t="s">
        <v>102</v>
      </c>
      <c r="H133" s="157">
        <v>32.549999999999997</v>
      </c>
      <c r="I133" s="66">
        <v>0</v>
      </c>
      <c r="J133" s="158">
        <f t="shared" si="0"/>
        <v>0</v>
      </c>
      <c r="K133" s="159"/>
      <c r="L133" s="75"/>
      <c r="M133" s="160" t="s">
        <v>9</v>
      </c>
      <c r="N133" s="122" t="s">
        <v>30</v>
      </c>
      <c r="O133" s="161">
        <v>0.27700000000000002</v>
      </c>
      <c r="P133" s="161">
        <f t="shared" si="1"/>
        <v>9.0163499999999992</v>
      </c>
      <c r="Q133" s="161">
        <v>6.3039999999999999E-2</v>
      </c>
      <c r="R133" s="161">
        <f t="shared" si="2"/>
        <v>2.051952</v>
      </c>
      <c r="S133" s="161">
        <v>0</v>
      </c>
      <c r="T133" s="162">
        <f t="shared" si="3"/>
        <v>0</v>
      </c>
      <c r="AR133" s="108" t="s">
        <v>93</v>
      </c>
      <c r="AT133" s="108" t="s">
        <v>89</v>
      </c>
      <c r="AU133" s="108" t="s">
        <v>2</v>
      </c>
      <c r="AY133" s="69" t="s">
        <v>86</v>
      </c>
      <c r="BE133" s="124">
        <f t="shared" si="4"/>
        <v>0</v>
      </c>
      <c r="BF133" s="124">
        <f t="shared" si="5"/>
        <v>0</v>
      </c>
      <c r="BG133" s="124">
        <f t="shared" si="6"/>
        <v>0</v>
      </c>
      <c r="BH133" s="124">
        <f t="shared" si="7"/>
        <v>0</v>
      </c>
      <c r="BI133" s="124">
        <f t="shared" si="8"/>
        <v>0</v>
      </c>
      <c r="BJ133" s="69" t="s">
        <v>60</v>
      </c>
      <c r="BK133" s="124">
        <f t="shared" si="9"/>
        <v>0</v>
      </c>
      <c r="BL133" s="69" t="s">
        <v>93</v>
      </c>
      <c r="BM133" s="108" t="s">
        <v>103</v>
      </c>
    </row>
    <row r="134" spans="2:65" s="76" customFormat="1" ht="33" customHeight="1">
      <c r="B134" s="75"/>
      <c r="C134" s="153" t="s">
        <v>104</v>
      </c>
      <c r="D134" s="153" t="s">
        <v>89</v>
      </c>
      <c r="E134" s="154" t="s">
        <v>105</v>
      </c>
      <c r="F134" s="155" t="s">
        <v>106</v>
      </c>
      <c r="G134" s="156" t="s">
        <v>92</v>
      </c>
      <c r="H134" s="157">
        <v>26.082000000000001</v>
      </c>
      <c r="I134" s="66">
        <v>0</v>
      </c>
      <c r="J134" s="158">
        <f t="shared" si="0"/>
        <v>0</v>
      </c>
      <c r="K134" s="159"/>
      <c r="L134" s="75"/>
      <c r="M134" s="160" t="s">
        <v>9</v>
      </c>
      <c r="N134" s="122" t="s">
        <v>30</v>
      </c>
      <c r="O134" s="161">
        <v>9.9000000000000005E-2</v>
      </c>
      <c r="P134" s="161">
        <f t="shared" si="1"/>
        <v>2.5821180000000004</v>
      </c>
      <c r="Q134" s="161">
        <v>0</v>
      </c>
      <c r="R134" s="161">
        <f t="shared" si="2"/>
        <v>0</v>
      </c>
      <c r="S134" s="161">
        <v>0</v>
      </c>
      <c r="T134" s="162">
        <f t="shared" si="3"/>
        <v>0</v>
      </c>
      <c r="AR134" s="108" t="s">
        <v>93</v>
      </c>
      <c r="AT134" s="108" t="s">
        <v>89</v>
      </c>
      <c r="AU134" s="108" t="s">
        <v>2</v>
      </c>
      <c r="AY134" s="69" t="s">
        <v>86</v>
      </c>
      <c r="BE134" s="124">
        <f t="shared" si="4"/>
        <v>0</v>
      </c>
      <c r="BF134" s="124">
        <f t="shared" si="5"/>
        <v>0</v>
      </c>
      <c r="BG134" s="124">
        <f t="shared" si="6"/>
        <v>0</v>
      </c>
      <c r="BH134" s="124">
        <f t="shared" si="7"/>
        <v>0</v>
      </c>
      <c r="BI134" s="124">
        <f t="shared" si="8"/>
        <v>0</v>
      </c>
      <c r="BJ134" s="69" t="s">
        <v>60</v>
      </c>
      <c r="BK134" s="124">
        <f t="shared" si="9"/>
        <v>0</v>
      </c>
      <c r="BL134" s="69" t="s">
        <v>93</v>
      </c>
      <c r="BM134" s="108" t="s">
        <v>107</v>
      </c>
    </row>
    <row r="135" spans="2:65" s="76" customFormat="1" ht="37.9" customHeight="1">
      <c r="B135" s="75"/>
      <c r="C135" s="153" t="s">
        <v>108</v>
      </c>
      <c r="D135" s="153" t="s">
        <v>89</v>
      </c>
      <c r="E135" s="154" t="s">
        <v>109</v>
      </c>
      <c r="F135" s="155" t="s">
        <v>110</v>
      </c>
      <c r="G135" s="156" t="s">
        <v>92</v>
      </c>
      <c r="H135" s="157">
        <v>808.54200000000003</v>
      </c>
      <c r="I135" s="66">
        <v>0</v>
      </c>
      <c r="J135" s="158">
        <f t="shared" si="0"/>
        <v>0</v>
      </c>
      <c r="K135" s="159"/>
      <c r="L135" s="75"/>
      <c r="M135" s="160" t="s">
        <v>9</v>
      </c>
      <c r="N135" s="122" t="s">
        <v>30</v>
      </c>
      <c r="O135" s="161">
        <v>6.0000000000000001E-3</v>
      </c>
      <c r="P135" s="161">
        <f t="shared" si="1"/>
        <v>4.8512520000000006</v>
      </c>
      <c r="Q135" s="161">
        <v>0</v>
      </c>
      <c r="R135" s="161">
        <f t="shared" si="2"/>
        <v>0</v>
      </c>
      <c r="S135" s="161">
        <v>0</v>
      </c>
      <c r="T135" s="162">
        <f t="shared" si="3"/>
        <v>0</v>
      </c>
      <c r="AR135" s="108" t="s">
        <v>93</v>
      </c>
      <c r="AT135" s="108" t="s">
        <v>89</v>
      </c>
      <c r="AU135" s="108" t="s">
        <v>2</v>
      </c>
      <c r="AY135" s="69" t="s">
        <v>86</v>
      </c>
      <c r="BE135" s="124">
        <f t="shared" si="4"/>
        <v>0</v>
      </c>
      <c r="BF135" s="124">
        <f t="shared" si="5"/>
        <v>0</v>
      </c>
      <c r="BG135" s="124">
        <f t="shared" si="6"/>
        <v>0</v>
      </c>
      <c r="BH135" s="124">
        <f t="shared" si="7"/>
        <v>0</v>
      </c>
      <c r="BI135" s="124">
        <f t="shared" si="8"/>
        <v>0</v>
      </c>
      <c r="BJ135" s="69" t="s">
        <v>60</v>
      </c>
      <c r="BK135" s="124">
        <f t="shared" si="9"/>
        <v>0</v>
      </c>
      <c r="BL135" s="69" t="s">
        <v>93</v>
      </c>
      <c r="BM135" s="108" t="s">
        <v>111</v>
      </c>
    </row>
    <row r="136" spans="2:65" s="76" customFormat="1" ht="24.2" customHeight="1">
      <c r="B136" s="75"/>
      <c r="C136" s="153" t="s">
        <v>112</v>
      </c>
      <c r="D136" s="153" t="s">
        <v>89</v>
      </c>
      <c r="E136" s="154" t="s">
        <v>113</v>
      </c>
      <c r="F136" s="155" t="s">
        <v>114</v>
      </c>
      <c r="G136" s="156" t="s">
        <v>115</v>
      </c>
      <c r="H136" s="157">
        <v>26.082000000000001</v>
      </c>
      <c r="I136" s="66">
        <v>0</v>
      </c>
      <c r="J136" s="158">
        <f t="shared" si="0"/>
        <v>0</v>
      </c>
      <c r="K136" s="159"/>
      <c r="L136" s="75"/>
      <c r="M136" s="160" t="s">
        <v>9</v>
      </c>
      <c r="N136" s="122" t="s">
        <v>30</v>
      </c>
      <c r="O136" s="161">
        <v>0</v>
      </c>
      <c r="P136" s="161">
        <f t="shared" si="1"/>
        <v>0</v>
      </c>
      <c r="Q136" s="161">
        <v>0</v>
      </c>
      <c r="R136" s="161">
        <f t="shared" si="2"/>
        <v>0</v>
      </c>
      <c r="S136" s="161">
        <v>0</v>
      </c>
      <c r="T136" s="162">
        <f t="shared" si="3"/>
        <v>0</v>
      </c>
      <c r="AR136" s="108" t="s">
        <v>93</v>
      </c>
      <c r="AT136" s="108" t="s">
        <v>89</v>
      </c>
      <c r="AU136" s="108" t="s">
        <v>2</v>
      </c>
      <c r="AY136" s="69" t="s">
        <v>86</v>
      </c>
      <c r="BE136" s="124">
        <f t="shared" si="4"/>
        <v>0</v>
      </c>
      <c r="BF136" s="124">
        <f t="shared" si="5"/>
        <v>0</v>
      </c>
      <c r="BG136" s="124">
        <f t="shared" si="6"/>
        <v>0</v>
      </c>
      <c r="BH136" s="124">
        <f t="shared" si="7"/>
        <v>0</v>
      </c>
      <c r="BI136" s="124">
        <f t="shared" si="8"/>
        <v>0</v>
      </c>
      <c r="BJ136" s="69" t="s">
        <v>60</v>
      </c>
      <c r="BK136" s="124">
        <f t="shared" si="9"/>
        <v>0</v>
      </c>
      <c r="BL136" s="69" t="s">
        <v>93</v>
      </c>
      <c r="BM136" s="108" t="s">
        <v>116</v>
      </c>
    </row>
    <row r="137" spans="2:65" s="76" customFormat="1" ht="16.5" customHeight="1">
      <c r="B137" s="75"/>
      <c r="C137" s="153" t="s">
        <v>117</v>
      </c>
      <c r="D137" s="153" t="s">
        <v>89</v>
      </c>
      <c r="E137" s="154" t="s">
        <v>118</v>
      </c>
      <c r="F137" s="155" t="s">
        <v>119</v>
      </c>
      <c r="G137" s="156" t="s">
        <v>92</v>
      </c>
      <c r="H137" s="157">
        <v>26.082000000000001</v>
      </c>
      <c r="I137" s="66">
        <v>0</v>
      </c>
      <c r="J137" s="158">
        <f t="shared" si="0"/>
        <v>0</v>
      </c>
      <c r="K137" s="159"/>
      <c r="L137" s="75"/>
      <c r="M137" s="160" t="s">
        <v>9</v>
      </c>
      <c r="N137" s="122" t="s">
        <v>30</v>
      </c>
      <c r="O137" s="161">
        <v>8.9999999999999993E-3</v>
      </c>
      <c r="P137" s="161">
        <f t="shared" si="1"/>
        <v>0.234738</v>
      </c>
      <c r="Q137" s="161">
        <v>0</v>
      </c>
      <c r="R137" s="161">
        <f t="shared" si="2"/>
        <v>0</v>
      </c>
      <c r="S137" s="161">
        <v>0</v>
      </c>
      <c r="T137" s="162">
        <f t="shared" si="3"/>
        <v>0</v>
      </c>
      <c r="AR137" s="108" t="s">
        <v>93</v>
      </c>
      <c r="AT137" s="108" t="s">
        <v>89</v>
      </c>
      <c r="AU137" s="108" t="s">
        <v>2</v>
      </c>
      <c r="AY137" s="69" t="s">
        <v>86</v>
      </c>
      <c r="BE137" s="124">
        <f t="shared" si="4"/>
        <v>0</v>
      </c>
      <c r="BF137" s="124">
        <f t="shared" si="5"/>
        <v>0</v>
      </c>
      <c r="BG137" s="124">
        <f t="shared" si="6"/>
        <v>0</v>
      </c>
      <c r="BH137" s="124">
        <f t="shared" si="7"/>
        <v>0</v>
      </c>
      <c r="BI137" s="124">
        <f t="shared" si="8"/>
        <v>0</v>
      </c>
      <c r="BJ137" s="69" t="s">
        <v>60</v>
      </c>
      <c r="BK137" s="124">
        <f t="shared" si="9"/>
        <v>0</v>
      </c>
      <c r="BL137" s="69" t="s">
        <v>93</v>
      </c>
      <c r="BM137" s="108" t="s">
        <v>120</v>
      </c>
    </row>
    <row r="138" spans="2:65" s="76" customFormat="1" ht="24.2" customHeight="1">
      <c r="B138" s="75"/>
      <c r="C138" s="153" t="s">
        <v>121</v>
      </c>
      <c r="D138" s="153" t="s">
        <v>89</v>
      </c>
      <c r="E138" s="154" t="s">
        <v>122</v>
      </c>
      <c r="F138" s="155" t="s">
        <v>123</v>
      </c>
      <c r="G138" s="156" t="s">
        <v>92</v>
      </c>
      <c r="H138" s="157">
        <v>15.45</v>
      </c>
      <c r="I138" s="66">
        <v>0</v>
      </c>
      <c r="J138" s="158">
        <f t="shared" si="0"/>
        <v>0</v>
      </c>
      <c r="K138" s="159"/>
      <c r="L138" s="75"/>
      <c r="M138" s="160" t="s">
        <v>9</v>
      </c>
      <c r="N138" s="122" t="s">
        <v>30</v>
      </c>
      <c r="O138" s="161">
        <v>0.32800000000000001</v>
      </c>
      <c r="P138" s="161">
        <f t="shared" si="1"/>
        <v>5.0675999999999997</v>
      </c>
      <c r="Q138" s="161">
        <v>0</v>
      </c>
      <c r="R138" s="161">
        <f t="shared" si="2"/>
        <v>0</v>
      </c>
      <c r="S138" s="161">
        <v>0</v>
      </c>
      <c r="T138" s="162">
        <f t="shared" si="3"/>
        <v>0</v>
      </c>
      <c r="AR138" s="108" t="s">
        <v>93</v>
      </c>
      <c r="AT138" s="108" t="s">
        <v>89</v>
      </c>
      <c r="AU138" s="108" t="s">
        <v>2</v>
      </c>
      <c r="AY138" s="69" t="s">
        <v>86</v>
      </c>
      <c r="BE138" s="124">
        <f t="shared" si="4"/>
        <v>0</v>
      </c>
      <c r="BF138" s="124">
        <f t="shared" si="5"/>
        <v>0</v>
      </c>
      <c r="BG138" s="124">
        <f t="shared" si="6"/>
        <v>0</v>
      </c>
      <c r="BH138" s="124">
        <f t="shared" si="7"/>
        <v>0</v>
      </c>
      <c r="BI138" s="124">
        <f t="shared" si="8"/>
        <v>0</v>
      </c>
      <c r="BJ138" s="69" t="s">
        <v>60</v>
      </c>
      <c r="BK138" s="124">
        <f t="shared" si="9"/>
        <v>0</v>
      </c>
      <c r="BL138" s="69" t="s">
        <v>93</v>
      </c>
      <c r="BM138" s="108" t="s">
        <v>124</v>
      </c>
    </row>
    <row r="139" spans="2:65" s="142" customFormat="1" ht="22.9" customHeight="1">
      <c r="B139" s="141"/>
      <c r="D139" s="143" t="s">
        <v>82</v>
      </c>
      <c r="E139" s="151" t="s">
        <v>2</v>
      </c>
      <c r="F139" s="151" t="s">
        <v>125</v>
      </c>
      <c r="I139" s="163"/>
      <c r="J139" s="152">
        <f>BK139</f>
        <v>0</v>
      </c>
      <c r="L139" s="141"/>
      <c r="M139" s="146"/>
      <c r="P139" s="147">
        <f>SUM(P140:P142)</f>
        <v>16.397767999999999</v>
      </c>
      <c r="R139" s="147">
        <f>SUM(R140:R142)</f>
        <v>35.436143080000001</v>
      </c>
      <c r="T139" s="148">
        <f>SUM(T140:T142)</f>
        <v>0</v>
      </c>
      <c r="AR139" s="143" t="s">
        <v>60</v>
      </c>
      <c r="AT139" s="149" t="s">
        <v>82</v>
      </c>
      <c r="AU139" s="149" t="s">
        <v>60</v>
      </c>
      <c r="AY139" s="143" t="s">
        <v>86</v>
      </c>
      <c r="BK139" s="150">
        <f>SUM(BK140:BK142)</f>
        <v>0</v>
      </c>
    </row>
    <row r="140" spans="2:65" s="76" customFormat="1" ht="16.5" customHeight="1">
      <c r="B140" s="75"/>
      <c r="C140" s="153" t="s">
        <v>126</v>
      </c>
      <c r="D140" s="153" t="s">
        <v>89</v>
      </c>
      <c r="E140" s="154" t="s">
        <v>127</v>
      </c>
      <c r="F140" s="155" t="s">
        <v>128</v>
      </c>
      <c r="G140" s="156" t="s">
        <v>92</v>
      </c>
      <c r="H140" s="157">
        <v>15.682</v>
      </c>
      <c r="I140" s="66">
        <v>0</v>
      </c>
      <c r="J140" s="158">
        <f>ROUND(I140*H140,2)</f>
        <v>0</v>
      </c>
      <c r="K140" s="159"/>
      <c r="L140" s="75"/>
      <c r="M140" s="160" t="s">
        <v>9</v>
      </c>
      <c r="N140" s="122" t="s">
        <v>30</v>
      </c>
      <c r="O140" s="161">
        <v>0.58399999999999996</v>
      </c>
      <c r="P140" s="161">
        <f>O140*H140</f>
        <v>9.1582879999999989</v>
      </c>
      <c r="Q140" s="161">
        <v>2.2563399999999998</v>
      </c>
      <c r="R140" s="161">
        <f>Q140*H140</f>
        <v>35.383923879999998</v>
      </c>
      <c r="S140" s="161">
        <v>0</v>
      </c>
      <c r="T140" s="162">
        <f>S140*H140</f>
        <v>0</v>
      </c>
      <c r="AR140" s="108" t="s">
        <v>93</v>
      </c>
      <c r="AT140" s="108" t="s">
        <v>89</v>
      </c>
      <c r="AU140" s="108" t="s">
        <v>2</v>
      </c>
      <c r="AY140" s="69" t="s">
        <v>86</v>
      </c>
      <c r="BE140" s="124">
        <f>IF(N140="základní",J140,0)</f>
        <v>0</v>
      </c>
      <c r="BF140" s="124">
        <f>IF(N140="snížená",J140,0)</f>
        <v>0</v>
      </c>
      <c r="BG140" s="124">
        <f>IF(N140="zákl. přenesená",J140,0)</f>
        <v>0</v>
      </c>
      <c r="BH140" s="124">
        <f>IF(N140="sníž. přenesená",J140,0)</f>
        <v>0</v>
      </c>
      <c r="BI140" s="124">
        <f>IF(N140="nulová",J140,0)</f>
        <v>0</v>
      </c>
      <c r="BJ140" s="69" t="s">
        <v>60</v>
      </c>
      <c r="BK140" s="124">
        <f>ROUND(I140*H140,2)</f>
        <v>0</v>
      </c>
      <c r="BL140" s="69" t="s">
        <v>93</v>
      </c>
      <c r="BM140" s="108" t="s">
        <v>129</v>
      </c>
    </row>
    <row r="141" spans="2:65" s="76" customFormat="1" ht="16.5" customHeight="1">
      <c r="B141" s="75"/>
      <c r="C141" s="153" t="s">
        <v>130</v>
      </c>
      <c r="D141" s="153" t="s">
        <v>89</v>
      </c>
      <c r="E141" s="154" t="s">
        <v>131</v>
      </c>
      <c r="F141" s="155" t="s">
        <v>132</v>
      </c>
      <c r="G141" s="156" t="s">
        <v>102</v>
      </c>
      <c r="H141" s="157">
        <v>19.78</v>
      </c>
      <c r="I141" s="66">
        <v>0</v>
      </c>
      <c r="J141" s="158">
        <f>ROUND(I141*H141,2)</f>
        <v>0</v>
      </c>
      <c r="K141" s="159"/>
      <c r="L141" s="75"/>
      <c r="M141" s="160" t="s">
        <v>9</v>
      </c>
      <c r="N141" s="122" t="s">
        <v>30</v>
      </c>
      <c r="O141" s="161">
        <v>0.27400000000000002</v>
      </c>
      <c r="P141" s="161">
        <f>O141*H141</f>
        <v>5.4197200000000008</v>
      </c>
      <c r="Q141" s="161">
        <v>2.64E-3</v>
      </c>
      <c r="R141" s="161">
        <f>Q141*H141</f>
        <v>5.22192E-2</v>
      </c>
      <c r="S141" s="161">
        <v>0</v>
      </c>
      <c r="T141" s="162">
        <f>S141*H141</f>
        <v>0</v>
      </c>
      <c r="AR141" s="108" t="s">
        <v>93</v>
      </c>
      <c r="AT141" s="108" t="s">
        <v>89</v>
      </c>
      <c r="AU141" s="108" t="s">
        <v>2</v>
      </c>
      <c r="AY141" s="69" t="s">
        <v>86</v>
      </c>
      <c r="BE141" s="124">
        <f>IF(N141="základní",J141,0)</f>
        <v>0</v>
      </c>
      <c r="BF141" s="124">
        <f>IF(N141="snížená",J141,0)</f>
        <v>0</v>
      </c>
      <c r="BG141" s="124">
        <f>IF(N141="zákl. přenesená",J141,0)</f>
        <v>0</v>
      </c>
      <c r="BH141" s="124">
        <f>IF(N141="sníž. přenesená",J141,0)</f>
        <v>0</v>
      </c>
      <c r="BI141" s="124">
        <f>IF(N141="nulová",J141,0)</f>
        <v>0</v>
      </c>
      <c r="BJ141" s="69" t="s">
        <v>60</v>
      </c>
      <c r="BK141" s="124">
        <f>ROUND(I141*H141,2)</f>
        <v>0</v>
      </c>
      <c r="BL141" s="69" t="s">
        <v>93</v>
      </c>
      <c r="BM141" s="108" t="s">
        <v>133</v>
      </c>
    </row>
    <row r="142" spans="2:65" s="76" customFormat="1" ht="16.5" customHeight="1">
      <c r="B142" s="75"/>
      <c r="C142" s="153" t="s">
        <v>134</v>
      </c>
      <c r="D142" s="153" t="s">
        <v>89</v>
      </c>
      <c r="E142" s="154" t="s">
        <v>135</v>
      </c>
      <c r="F142" s="155" t="s">
        <v>136</v>
      </c>
      <c r="G142" s="156" t="s">
        <v>102</v>
      </c>
      <c r="H142" s="157">
        <v>19.78</v>
      </c>
      <c r="I142" s="66">
        <v>0</v>
      </c>
      <c r="J142" s="158">
        <f>ROUND(I142*H142,2)</f>
        <v>0</v>
      </c>
      <c r="K142" s="159"/>
      <c r="L142" s="75"/>
      <c r="M142" s="160" t="s">
        <v>9</v>
      </c>
      <c r="N142" s="122" t="s">
        <v>30</v>
      </c>
      <c r="O142" s="161">
        <v>9.1999999999999998E-2</v>
      </c>
      <c r="P142" s="161">
        <f>O142*H142</f>
        <v>1.81976</v>
      </c>
      <c r="Q142" s="161">
        <v>0</v>
      </c>
      <c r="R142" s="161">
        <f>Q142*H142</f>
        <v>0</v>
      </c>
      <c r="S142" s="161">
        <v>0</v>
      </c>
      <c r="T142" s="162">
        <f>S142*H142</f>
        <v>0</v>
      </c>
      <c r="AR142" s="108" t="s">
        <v>93</v>
      </c>
      <c r="AT142" s="108" t="s">
        <v>89</v>
      </c>
      <c r="AU142" s="108" t="s">
        <v>2</v>
      </c>
      <c r="AY142" s="69" t="s">
        <v>86</v>
      </c>
      <c r="BE142" s="124">
        <f>IF(N142="základní",J142,0)</f>
        <v>0</v>
      </c>
      <c r="BF142" s="124">
        <f>IF(N142="snížená",J142,0)</f>
        <v>0</v>
      </c>
      <c r="BG142" s="124">
        <f>IF(N142="zákl. přenesená",J142,0)</f>
        <v>0</v>
      </c>
      <c r="BH142" s="124">
        <f>IF(N142="sníž. přenesená",J142,0)</f>
        <v>0</v>
      </c>
      <c r="BI142" s="124">
        <f>IF(N142="nulová",J142,0)</f>
        <v>0</v>
      </c>
      <c r="BJ142" s="69" t="s">
        <v>60</v>
      </c>
      <c r="BK142" s="124">
        <f>ROUND(I142*H142,2)</f>
        <v>0</v>
      </c>
      <c r="BL142" s="69" t="s">
        <v>93</v>
      </c>
      <c r="BM142" s="108" t="s">
        <v>137</v>
      </c>
    </row>
    <row r="143" spans="2:65" s="142" customFormat="1" ht="22.9" customHeight="1">
      <c r="B143" s="141"/>
      <c r="D143" s="143" t="s">
        <v>82</v>
      </c>
      <c r="E143" s="151" t="s">
        <v>138</v>
      </c>
      <c r="F143" s="151" t="s">
        <v>139</v>
      </c>
      <c r="I143" s="163"/>
      <c r="J143" s="152">
        <f>BK143</f>
        <v>0</v>
      </c>
      <c r="L143" s="141"/>
      <c r="M143" s="146"/>
      <c r="P143" s="147">
        <f>P144</f>
        <v>0.94499999999999995</v>
      </c>
      <c r="R143" s="147">
        <f>R144</f>
        <v>1.5277500000000001E-2</v>
      </c>
      <c r="T143" s="148">
        <f>T144</f>
        <v>0</v>
      </c>
      <c r="AR143" s="143" t="s">
        <v>60</v>
      </c>
      <c r="AT143" s="149" t="s">
        <v>82</v>
      </c>
      <c r="AU143" s="149" t="s">
        <v>60</v>
      </c>
      <c r="AY143" s="143" t="s">
        <v>86</v>
      </c>
      <c r="BK143" s="150">
        <f>BK144</f>
        <v>0</v>
      </c>
    </row>
    <row r="144" spans="2:65" s="76" customFormat="1" ht="21.75" customHeight="1">
      <c r="B144" s="75"/>
      <c r="C144" s="153" t="s">
        <v>140</v>
      </c>
      <c r="D144" s="153" t="s">
        <v>89</v>
      </c>
      <c r="E144" s="154" t="s">
        <v>141</v>
      </c>
      <c r="F144" s="155" t="s">
        <v>142</v>
      </c>
      <c r="G144" s="156" t="s">
        <v>102</v>
      </c>
      <c r="H144" s="157">
        <v>15.75</v>
      </c>
      <c r="I144" s="66">
        <v>0</v>
      </c>
      <c r="J144" s="158">
        <f>ROUND(I144*H144,2)</f>
        <v>0</v>
      </c>
      <c r="K144" s="159"/>
      <c r="L144" s="75"/>
      <c r="M144" s="160" t="s">
        <v>9</v>
      </c>
      <c r="N144" s="122" t="s">
        <v>30</v>
      </c>
      <c r="O144" s="161">
        <v>0.06</v>
      </c>
      <c r="P144" s="161">
        <f>O144*H144</f>
        <v>0.94499999999999995</v>
      </c>
      <c r="Q144" s="161">
        <v>9.7000000000000005E-4</v>
      </c>
      <c r="R144" s="161">
        <f>Q144*H144</f>
        <v>1.5277500000000001E-2</v>
      </c>
      <c r="S144" s="161">
        <v>0</v>
      </c>
      <c r="T144" s="162">
        <f>S144*H144</f>
        <v>0</v>
      </c>
      <c r="AR144" s="108" t="s">
        <v>93</v>
      </c>
      <c r="AT144" s="108" t="s">
        <v>89</v>
      </c>
      <c r="AU144" s="108" t="s">
        <v>2</v>
      </c>
      <c r="AY144" s="69" t="s">
        <v>86</v>
      </c>
      <c r="BE144" s="124">
        <f>IF(N144="základní",J144,0)</f>
        <v>0</v>
      </c>
      <c r="BF144" s="124">
        <f>IF(N144="snížená",J144,0)</f>
        <v>0</v>
      </c>
      <c r="BG144" s="124">
        <f>IF(N144="zákl. přenesená",J144,0)</f>
        <v>0</v>
      </c>
      <c r="BH144" s="124">
        <f>IF(N144="sníž. přenesená",J144,0)</f>
        <v>0</v>
      </c>
      <c r="BI144" s="124">
        <f>IF(N144="nulová",J144,0)</f>
        <v>0</v>
      </c>
      <c r="BJ144" s="69" t="s">
        <v>60</v>
      </c>
      <c r="BK144" s="124">
        <f>ROUND(I144*H144,2)</f>
        <v>0</v>
      </c>
      <c r="BL144" s="69" t="s">
        <v>93</v>
      </c>
      <c r="BM144" s="108" t="s">
        <v>143</v>
      </c>
    </row>
    <row r="145" spans="2:65" s="142" customFormat="1" ht="22.9" customHeight="1">
      <c r="B145" s="141"/>
      <c r="D145" s="143" t="s">
        <v>82</v>
      </c>
      <c r="E145" s="151" t="s">
        <v>144</v>
      </c>
      <c r="F145" s="151" t="s">
        <v>145</v>
      </c>
      <c r="I145" s="163"/>
      <c r="J145" s="152">
        <f>BK145</f>
        <v>0</v>
      </c>
      <c r="L145" s="141"/>
      <c r="M145" s="146"/>
      <c r="P145" s="147">
        <f>SUM(P146:P152)</f>
        <v>203.42666000000003</v>
      </c>
      <c r="R145" s="147">
        <f>SUM(R146:R152)</f>
        <v>5.6259999999999994</v>
      </c>
      <c r="T145" s="148">
        <f>SUM(T146:T152)</f>
        <v>0</v>
      </c>
      <c r="AR145" s="143" t="s">
        <v>60</v>
      </c>
      <c r="AT145" s="149" t="s">
        <v>82</v>
      </c>
      <c r="AU145" s="149" t="s">
        <v>60</v>
      </c>
      <c r="AY145" s="143" t="s">
        <v>86</v>
      </c>
      <c r="BK145" s="150">
        <f>SUM(BK146:BK152)</f>
        <v>0</v>
      </c>
    </row>
    <row r="146" spans="2:65" s="76" customFormat="1" ht="24.2" customHeight="1">
      <c r="B146" s="75"/>
      <c r="C146" s="153" t="s">
        <v>146</v>
      </c>
      <c r="D146" s="153" t="s">
        <v>89</v>
      </c>
      <c r="E146" s="154" t="s">
        <v>147</v>
      </c>
      <c r="F146" s="155" t="s">
        <v>148</v>
      </c>
      <c r="G146" s="156" t="s">
        <v>115</v>
      </c>
      <c r="H146" s="157">
        <v>4.2000000000000003E-2</v>
      </c>
      <c r="I146" s="66">
        <v>0</v>
      </c>
      <c r="J146" s="158">
        <f t="shared" ref="J146:J152" si="10">ROUND(I146*H146,2)</f>
        <v>0</v>
      </c>
      <c r="K146" s="159"/>
      <c r="L146" s="75"/>
      <c r="M146" s="160" t="s">
        <v>9</v>
      </c>
      <c r="N146" s="122" t="s">
        <v>30</v>
      </c>
      <c r="O146" s="161">
        <v>56.89</v>
      </c>
      <c r="P146" s="161">
        <f t="shared" ref="P146:P152" si="11">O146*H146</f>
        <v>2.3893800000000001</v>
      </c>
      <c r="Q146" s="161">
        <v>0</v>
      </c>
      <c r="R146" s="161">
        <f t="shared" ref="R146:R152" si="12">Q146*H146</f>
        <v>0</v>
      </c>
      <c r="S146" s="161">
        <v>0</v>
      </c>
      <c r="T146" s="162">
        <f t="shared" ref="T146:T152" si="13">S146*H146</f>
        <v>0</v>
      </c>
      <c r="AR146" s="108" t="s">
        <v>149</v>
      </c>
      <c r="AT146" s="108" t="s">
        <v>89</v>
      </c>
      <c r="AU146" s="108" t="s">
        <v>2</v>
      </c>
      <c r="AY146" s="69" t="s">
        <v>86</v>
      </c>
      <c r="BE146" s="124">
        <f t="shared" ref="BE146:BE152" si="14">IF(N146="základní",J146,0)</f>
        <v>0</v>
      </c>
      <c r="BF146" s="124">
        <f t="shared" ref="BF146:BF152" si="15">IF(N146="snížená",J146,0)</f>
        <v>0</v>
      </c>
      <c r="BG146" s="124">
        <f t="shared" ref="BG146:BG152" si="16">IF(N146="zákl. přenesená",J146,0)</f>
        <v>0</v>
      </c>
      <c r="BH146" s="124">
        <f t="shared" ref="BH146:BH152" si="17">IF(N146="sníž. přenesená",J146,0)</f>
        <v>0</v>
      </c>
      <c r="BI146" s="124">
        <f t="shared" ref="BI146:BI152" si="18">IF(N146="nulová",J146,0)</f>
        <v>0</v>
      </c>
      <c r="BJ146" s="69" t="s">
        <v>60</v>
      </c>
      <c r="BK146" s="124">
        <f t="shared" ref="BK146:BK152" si="19">ROUND(I146*H146,2)</f>
        <v>0</v>
      </c>
      <c r="BL146" s="69" t="s">
        <v>149</v>
      </c>
      <c r="BM146" s="108" t="s">
        <v>150</v>
      </c>
    </row>
    <row r="147" spans="2:65" s="76" customFormat="1" ht="16.5" customHeight="1">
      <c r="B147" s="75"/>
      <c r="C147" s="164" t="s">
        <v>151</v>
      </c>
      <c r="D147" s="164" t="s">
        <v>152</v>
      </c>
      <c r="E147" s="165" t="s">
        <v>153</v>
      </c>
      <c r="F147" s="166" t="s">
        <v>154</v>
      </c>
      <c r="G147" s="167" t="s">
        <v>115</v>
      </c>
      <c r="H147" s="168">
        <v>4.3999999999999997E-2</v>
      </c>
      <c r="I147" s="67">
        <v>0</v>
      </c>
      <c r="J147" s="169">
        <f t="shared" si="10"/>
        <v>0</v>
      </c>
      <c r="K147" s="170"/>
      <c r="L147" s="171"/>
      <c r="M147" s="172" t="s">
        <v>9</v>
      </c>
      <c r="N147" s="173" t="s">
        <v>30</v>
      </c>
      <c r="O147" s="161">
        <v>0</v>
      </c>
      <c r="P147" s="161">
        <f t="shared" si="11"/>
        <v>0</v>
      </c>
      <c r="Q147" s="161">
        <v>1</v>
      </c>
      <c r="R147" s="161">
        <f t="shared" si="12"/>
        <v>4.3999999999999997E-2</v>
      </c>
      <c r="S147" s="161">
        <v>0</v>
      </c>
      <c r="T147" s="162">
        <f t="shared" si="13"/>
        <v>0</v>
      </c>
      <c r="AR147" s="108" t="s">
        <v>155</v>
      </c>
      <c r="AT147" s="108" t="s">
        <v>152</v>
      </c>
      <c r="AU147" s="108" t="s">
        <v>2</v>
      </c>
      <c r="AY147" s="69" t="s">
        <v>86</v>
      </c>
      <c r="BE147" s="124">
        <f t="shared" si="14"/>
        <v>0</v>
      </c>
      <c r="BF147" s="124">
        <f t="shared" si="15"/>
        <v>0</v>
      </c>
      <c r="BG147" s="124">
        <f t="shared" si="16"/>
        <v>0</v>
      </c>
      <c r="BH147" s="124">
        <f t="shared" si="17"/>
        <v>0</v>
      </c>
      <c r="BI147" s="124">
        <f t="shared" si="18"/>
        <v>0</v>
      </c>
      <c r="BJ147" s="69" t="s">
        <v>60</v>
      </c>
      <c r="BK147" s="124">
        <f t="shared" si="19"/>
        <v>0</v>
      </c>
      <c r="BL147" s="69" t="s">
        <v>93</v>
      </c>
      <c r="BM147" s="108" t="s">
        <v>156</v>
      </c>
    </row>
    <row r="148" spans="2:65" s="76" customFormat="1" ht="24.2" customHeight="1">
      <c r="B148" s="75"/>
      <c r="C148" s="153" t="s">
        <v>157</v>
      </c>
      <c r="D148" s="153" t="s">
        <v>89</v>
      </c>
      <c r="E148" s="154" t="s">
        <v>158</v>
      </c>
      <c r="F148" s="155" t="s">
        <v>159</v>
      </c>
      <c r="G148" s="156" t="s">
        <v>115</v>
      </c>
      <c r="H148" s="157">
        <v>1.5660000000000001</v>
      </c>
      <c r="I148" s="66">
        <v>0</v>
      </c>
      <c r="J148" s="158">
        <f t="shared" si="10"/>
        <v>0</v>
      </c>
      <c r="K148" s="159"/>
      <c r="L148" s="75"/>
      <c r="M148" s="160" t="s">
        <v>9</v>
      </c>
      <c r="N148" s="122" t="s">
        <v>30</v>
      </c>
      <c r="O148" s="161">
        <v>55.13</v>
      </c>
      <c r="P148" s="161">
        <f t="shared" si="11"/>
        <v>86.333580000000012</v>
      </c>
      <c r="Q148" s="161">
        <v>0</v>
      </c>
      <c r="R148" s="161">
        <f t="shared" si="12"/>
        <v>0</v>
      </c>
      <c r="S148" s="161">
        <v>0</v>
      </c>
      <c r="T148" s="162">
        <f t="shared" si="13"/>
        <v>0</v>
      </c>
      <c r="AR148" s="108" t="s">
        <v>93</v>
      </c>
      <c r="AT148" s="108" t="s">
        <v>89</v>
      </c>
      <c r="AU148" s="108" t="s">
        <v>2</v>
      </c>
      <c r="AY148" s="69" t="s">
        <v>86</v>
      </c>
      <c r="BE148" s="124">
        <f t="shared" si="14"/>
        <v>0</v>
      </c>
      <c r="BF148" s="124">
        <f t="shared" si="15"/>
        <v>0</v>
      </c>
      <c r="BG148" s="124">
        <f t="shared" si="16"/>
        <v>0</v>
      </c>
      <c r="BH148" s="124">
        <f t="shared" si="17"/>
        <v>0</v>
      </c>
      <c r="BI148" s="124">
        <f t="shared" si="18"/>
        <v>0</v>
      </c>
      <c r="BJ148" s="69" t="s">
        <v>60</v>
      </c>
      <c r="BK148" s="124">
        <f t="shared" si="19"/>
        <v>0</v>
      </c>
      <c r="BL148" s="69" t="s">
        <v>93</v>
      </c>
      <c r="BM148" s="108" t="s">
        <v>160</v>
      </c>
    </row>
    <row r="149" spans="2:65" s="76" customFormat="1" ht="21.75" customHeight="1">
      <c r="B149" s="75"/>
      <c r="C149" s="164" t="s">
        <v>161</v>
      </c>
      <c r="D149" s="164" t="s">
        <v>152</v>
      </c>
      <c r="E149" s="165" t="s">
        <v>162</v>
      </c>
      <c r="F149" s="166" t="s">
        <v>163</v>
      </c>
      <c r="G149" s="167" t="s">
        <v>115</v>
      </c>
      <c r="H149" s="168">
        <v>2.3519999999999999</v>
      </c>
      <c r="I149" s="67">
        <v>0</v>
      </c>
      <c r="J149" s="169">
        <f t="shared" si="10"/>
        <v>0</v>
      </c>
      <c r="K149" s="170"/>
      <c r="L149" s="171"/>
      <c r="M149" s="172" t="s">
        <v>9</v>
      </c>
      <c r="N149" s="173" t="s">
        <v>30</v>
      </c>
      <c r="O149" s="161">
        <v>0</v>
      </c>
      <c r="P149" s="161">
        <f t="shared" si="11"/>
        <v>0</v>
      </c>
      <c r="Q149" s="161">
        <v>1</v>
      </c>
      <c r="R149" s="161">
        <f t="shared" si="12"/>
        <v>2.3519999999999999</v>
      </c>
      <c r="S149" s="161">
        <v>0</v>
      </c>
      <c r="T149" s="162">
        <f t="shared" si="13"/>
        <v>0</v>
      </c>
      <c r="AR149" s="108" t="s">
        <v>155</v>
      </c>
      <c r="AT149" s="108" t="s">
        <v>152</v>
      </c>
      <c r="AU149" s="108" t="s">
        <v>2</v>
      </c>
      <c r="AY149" s="69" t="s">
        <v>86</v>
      </c>
      <c r="BE149" s="124">
        <f t="shared" si="14"/>
        <v>0</v>
      </c>
      <c r="BF149" s="124">
        <f t="shared" si="15"/>
        <v>0</v>
      </c>
      <c r="BG149" s="124">
        <f t="shared" si="16"/>
        <v>0</v>
      </c>
      <c r="BH149" s="124">
        <f t="shared" si="17"/>
        <v>0</v>
      </c>
      <c r="BI149" s="124">
        <f t="shared" si="18"/>
        <v>0</v>
      </c>
      <c r="BJ149" s="69" t="s">
        <v>60</v>
      </c>
      <c r="BK149" s="124">
        <f t="shared" si="19"/>
        <v>0</v>
      </c>
      <c r="BL149" s="69" t="s">
        <v>93</v>
      </c>
      <c r="BM149" s="108" t="s">
        <v>164</v>
      </c>
    </row>
    <row r="150" spans="2:65" s="76" customFormat="1" ht="21.75" customHeight="1">
      <c r="B150" s="75"/>
      <c r="C150" s="164" t="s">
        <v>165</v>
      </c>
      <c r="D150" s="164" t="s">
        <v>152</v>
      </c>
      <c r="E150" s="165" t="s">
        <v>166</v>
      </c>
      <c r="F150" s="166" t="s">
        <v>167</v>
      </c>
      <c r="G150" s="167" t="s">
        <v>115</v>
      </c>
      <c r="H150" s="168">
        <v>0.97699999999999998</v>
      </c>
      <c r="I150" s="67">
        <v>0</v>
      </c>
      <c r="J150" s="169">
        <f t="shared" si="10"/>
        <v>0</v>
      </c>
      <c r="K150" s="170"/>
      <c r="L150" s="171"/>
      <c r="M150" s="172" t="s">
        <v>9</v>
      </c>
      <c r="N150" s="173" t="s">
        <v>30</v>
      </c>
      <c r="O150" s="161">
        <v>0</v>
      </c>
      <c r="P150" s="161">
        <f t="shared" si="11"/>
        <v>0</v>
      </c>
      <c r="Q150" s="161">
        <v>1</v>
      </c>
      <c r="R150" s="161">
        <f t="shared" si="12"/>
        <v>0.97699999999999998</v>
      </c>
      <c r="S150" s="161">
        <v>0</v>
      </c>
      <c r="T150" s="162">
        <f t="shared" si="13"/>
        <v>0</v>
      </c>
      <c r="AR150" s="108" t="s">
        <v>155</v>
      </c>
      <c r="AT150" s="108" t="s">
        <v>152</v>
      </c>
      <c r="AU150" s="108" t="s">
        <v>2</v>
      </c>
      <c r="AY150" s="69" t="s">
        <v>86</v>
      </c>
      <c r="BE150" s="124">
        <f t="shared" si="14"/>
        <v>0</v>
      </c>
      <c r="BF150" s="124">
        <f t="shared" si="15"/>
        <v>0</v>
      </c>
      <c r="BG150" s="124">
        <f t="shared" si="16"/>
        <v>0</v>
      </c>
      <c r="BH150" s="124">
        <f t="shared" si="17"/>
        <v>0</v>
      </c>
      <c r="BI150" s="124">
        <f t="shared" si="18"/>
        <v>0</v>
      </c>
      <c r="BJ150" s="69" t="s">
        <v>60</v>
      </c>
      <c r="BK150" s="124">
        <f t="shared" si="19"/>
        <v>0</v>
      </c>
      <c r="BL150" s="69" t="s">
        <v>93</v>
      </c>
      <c r="BM150" s="108" t="s">
        <v>168</v>
      </c>
    </row>
    <row r="151" spans="2:65" s="76" customFormat="1" ht="24.2" customHeight="1">
      <c r="B151" s="75"/>
      <c r="C151" s="153" t="s">
        <v>169</v>
      </c>
      <c r="D151" s="153" t="s">
        <v>89</v>
      </c>
      <c r="E151" s="154" t="s">
        <v>170</v>
      </c>
      <c r="F151" s="155" t="s">
        <v>171</v>
      </c>
      <c r="G151" s="156" t="s">
        <v>115</v>
      </c>
      <c r="H151" s="157">
        <v>2.1459999999999999</v>
      </c>
      <c r="I151" s="66">
        <v>0</v>
      </c>
      <c r="J151" s="158">
        <f t="shared" si="10"/>
        <v>0</v>
      </c>
      <c r="K151" s="159"/>
      <c r="L151" s="75"/>
      <c r="M151" s="160" t="s">
        <v>9</v>
      </c>
      <c r="N151" s="122" t="s">
        <v>30</v>
      </c>
      <c r="O151" s="161">
        <v>53.45</v>
      </c>
      <c r="P151" s="161">
        <f t="shared" si="11"/>
        <v>114.7037</v>
      </c>
      <c r="Q151" s="161">
        <v>0</v>
      </c>
      <c r="R151" s="161">
        <f t="shared" si="12"/>
        <v>0</v>
      </c>
      <c r="S151" s="161">
        <v>0</v>
      </c>
      <c r="T151" s="162">
        <f t="shared" si="13"/>
        <v>0</v>
      </c>
      <c r="AR151" s="108" t="s">
        <v>93</v>
      </c>
      <c r="AT151" s="108" t="s">
        <v>89</v>
      </c>
      <c r="AU151" s="108" t="s">
        <v>2</v>
      </c>
      <c r="AY151" s="69" t="s">
        <v>86</v>
      </c>
      <c r="BE151" s="124">
        <f t="shared" si="14"/>
        <v>0</v>
      </c>
      <c r="BF151" s="124">
        <f t="shared" si="15"/>
        <v>0</v>
      </c>
      <c r="BG151" s="124">
        <f t="shared" si="16"/>
        <v>0</v>
      </c>
      <c r="BH151" s="124">
        <f t="shared" si="17"/>
        <v>0</v>
      </c>
      <c r="BI151" s="124">
        <f t="shared" si="18"/>
        <v>0</v>
      </c>
      <c r="BJ151" s="69" t="s">
        <v>60</v>
      </c>
      <c r="BK151" s="124">
        <f t="shared" si="19"/>
        <v>0</v>
      </c>
      <c r="BL151" s="69" t="s">
        <v>93</v>
      </c>
      <c r="BM151" s="108" t="s">
        <v>172</v>
      </c>
    </row>
    <row r="152" spans="2:65" s="76" customFormat="1" ht="16.5" customHeight="1">
      <c r="B152" s="75"/>
      <c r="C152" s="164" t="s">
        <v>173</v>
      </c>
      <c r="D152" s="164" t="s">
        <v>152</v>
      </c>
      <c r="E152" s="165" t="s">
        <v>174</v>
      </c>
      <c r="F152" s="166" t="s">
        <v>175</v>
      </c>
      <c r="G152" s="167" t="s">
        <v>115</v>
      </c>
      <c r="H152" s="168">
        <v>2.2530000000000001</v>
      </c>
      <c r="I152" s="67">
        <v>0</v>
      </c>
      <c r="J152" s="169">
        <f t="shared" si="10"/>
        <v>0</v>
      </c>
      <c r="K152" s="170"/>
      <c r="L152" s="171"/>
      <c r="M152" s="172" t="s">
        <v>9</v>
      </c>
      <c r="N152" s="173" t="s">
        <v>30</v>
      </c>
      <c r="O152" s="161">
        <v>0</v>
      </c>
      <c r="P152" s="161">
        <f t="shared" si="11"/>
        <v>0</v>
      </c>
      <c r="Q152" s="161">
        <v>1</v>
      </c>
      <c r="R152" s="161">
        <f t="shared" si="12"/>
        <v>2.2530000000000001</v>
      </c>
      <c r="S152" s="161">
        <v>0</v>
      </c>
      <c r="T152" s="162">
        <f t="shared" si="13"/>
        <v>0</v>
      </c>
      <c r="AR152" s="108" t="s">
        <v>155</v>
      </c>
      <c r="AT152" s="108" t="s">
        <v>152</v>
      </c>
      <c r="AU152" s="108" t="s">
        <v>2</v>
      </c>
      <c r="AY152" s="69" t="s">
        <v>86</v>
      </c>
      <c r="BE152" s="124">
        <f t="shared" si="14"/>
        <v>0</v>
      </c>
      <c r="BF152" s="124">
        <f t="shared" si="15"/>
        <v>0</v>
      </c>
      <c r="BG152" s="124">
        <f t="shared" si="16"/>
        <v>0</v>
      </c>
      <c r="BH152" s="124">
        <f t="shared" si="17"/>
        <v>0</v>
      </c>
      <c r="BI152" s="124">
        <f t="shared" si="18"/>
        <v>0</v>
      </c>
      <c r="BJ152" s="69" t="s">
        <v>60</v>
      </c>
      <c r="BK152" s="124">
        <f t="shared" si="19"/>
        <v>0</v>
      </c>
      <c r="BL152" s="69" t="s">
        <v>93</v>
      </c>
      <c r="BM152" s="108" t="s">
        <v>176</v>
      </c>
    </row>
    <row r="153" spans="2:65" s="142" customFormat="1" ht="22.9" customHeight="1">
      <c r="B153" s="141"/>
      <c r="D153" s="143" t="s">
        <v>82</v>
      </c>
      <c r="E153" s="151" t="s">
        <v>177</v>
      </c>
      <c r="F153" s="151" t="s">
        <v>178</v>
      </c>
      <c r="I153" s="163"/>
      <c r="J153" s="152">
        <f>BK153</f>
        <v>0</v>
      </c>
      <c r="L153" s="141"/>
      <c r="M153" s="146"/>
      <c r="P153" s="147">
        <f>P154</f>
        <v>14.146312</v>
      </c>
      <c r="R153" s="147">
        <f>R154</f>
        <v>0</v>
      </c>
      <c r="T153" s="148">
        <f>T154</f>
        <v>0</v>
      </c>
      <c r="AR153" s="143" t="s">
        <v>60</v>
      </c>
      <c r="AT153" s="149" t="s">
        <v>82</v>
      </c>
      <c r="AU153" s="149" t="s">
        <v>60</v>
      </c>
      <c r="AY153" s="143" t="s">
        <v>86</v>
      </c>
      <c r="BK153" s="150">
        <f>BK154</f>
        <v>0</v>
      </c>
    </row>
    <row r="154" spans="2:65" s="76" customFormat="1" ht="16.5" customHeight="1">
      <c r="B154" s="75"/>
      <c r="C154" s="153" t="s">
        <v>179</v>
      </c>
      <c r="D154" s="153" t="s">
        <v>89</v>
      </c>
      <c r="E154" s="154" t="s">
        <v>180</v>
      </c>
      <c r="F154" s="155" t="s">
        <v>181</v>
      </c>
      <c r="G154" s="156" t="s">
        <v>115</v>
      </c>
      <c r="H154" s="157">
        <v>43.128999999999998</v>
      </c>
      <c r="I154" s="66">
        <v>0</v>
      </c>
      <c r="J154" s="158">
        <f>ROUND(I154*H154,2)</f>
        <v>0</v>
      </c>
      <c r="K154" s="159"/>
      <c r="L154" s="75"/>
      <c r="M154" s="160" t="s">
        <v>9</v>
      </c>
      <c r="N154" s="122" t="s">
        <v>30</v>
      </c>
      <c r="O154" s="161">
        <v>0.32800000000000001</v>
      </c>
      <c r="P154" s="161">
        <f>O154*H154</f>
        <v>14.146312</v>
      </c>
      <c r="Q154" s="161">
        <v>0</v>
      </c>
      <c r="R154" s="161">
        <f>Q154*H154</f>
        <v>0</v>
      </c>
      <c r="S154" s="161">
        <v>0</v>
      </c>
      <c r="T154" s="162">
        <f>S154*H154</f>
        <v>0</v>
      </c>
      <c r="AR154" s="108" t="s">
        <v>93</v>
      </c>
      <c r="AT154" s="108" t="s">
        <v>89</v>
      </c>
      <c r="AU154" s="108" t="s">
        <v>2</v>
      </c>
      <c r="AY154" s="69" t="s">
        <v>86</v>
      </c>
      <c r="BE154" s="124">
        <f>IF(N154="základní",J154,0)</f>
        <v>0</v>
      </c>
      <c r="BF154" s="124">
        <f>IF(N154="snížená",J154,0)</f>
        <v>0</v>
      </c>
      <c r="BG154" s="124">
        <f>IF(N154="zákl. přenesená",J154,0)</f>
        <v>0</v>
      </c>
      <c r="BH154" s="124">
        <f>IF(N154="sníž. přenesená",J154,0)</f>
        <v>0</v>
      </c>
      <c r="BI154" s="124">
        <f>IF(N154="nulová",J154,0)</f>
        <v>0</v>
      </c>
      <c r="BJ154" s="69" t="s">
        <v>60</v>
      </c>
      <c r="BK154" s="124">
        <f>ROUND(I154*H154,2)</f>
        <v>0</v>
      </c>
      <c r="BL154" s="69" t="s">
        <v>93</v>
      </c>
      <c r="BM154" s="108" t="s">
        <v>182</v>
      </c>
    </row>
    <row r="155" spans="2:65" s="142" customFormat="1" ht="25.9" customHeight="1">
      <c r="B155" s="141"/>
      <c r="D155" s="143" t="s">
        <v>82</v>
      </c>
      <c r="E155" s="144" t="s">
        <v>183</v>
      </c>
      <c r="F155" s="144" t="s">
        <v>184</v>
      </c>
      <c r="I155" s="163"/>
      <c r="J155" s="145">
        <f>BK155</f>
        <v>0</v>
      </c>
      <c r="L155" s="141"/>
      <c r="M155" s="146"/>
      <c r="P155" s="147">
        <f>P156</f>
        <v>312.84800000000001</v>
      </c>
      <c r="R155" s="147">
        <f>R156</f>
        <v>1.2913125000000001</v>
      </c>
      <c r="T155" s="148">
        <f>T156</f>
        <v>0</v>
      </c>
      <c r="AR155" s="143" t="s">
        <v>2</v>
      </c>
      <c r="AT155" s="149" t="s">
        <v>82</v>
      </c>
      <c r="AU155" s="149" t="s">
        <v>85</v>
      </c>
      <c r="AY155" s="143" t="s">
        <v>86</v>
      </c>
      <c r="BK155" s="150">
        <f>BK156</f>
        <v>0</v>
      </c>
    </row>
    <row r="156" spans="2:65" s="142" customFormat="1" ht="22.9" customHeight="1">
      <c r="B156" s="141"/>
      <c r="D156" s="143" t="s">
        <v>82</v>
      </c>
      <c r="E156" s="151" t="s">
        <v>185</v>
      </c>
      <c r="F156" s="151" t="s">
        <v>186</v>
      </c>
      <c r="I156" s="163"/>
      <c r="J156" s="152">
        <f>BK156</f>
        <v>0</v>
      </c>
      <c r="L156" s="141"/>
      <c r="M156" s="146"/>
      <c r="P156" s="147">
        <f>SUM(P157:P166)</f>
        <v>312.84800000000001</v>
      </c>
      <c r="R156" s="147">
        <f>SUM(R157:R166)</f>
        <v>1.2913125000000001</v>
      </c>
      <c r="T156" s="148">
        <f>SUM(T157:T166)</f>
        <v>0</v>
      </c>
      <c r="AR156" s="143" t="s">
        <v>2</v>
      </c>
      <c r="AT156" s="149" t="s">
        <v>82</v>
      </c>
      <c r="AU156" s="149" t="s">
        <v>60</v>
      </c>
      <c r="AY156" s="143" t="s">
        <v>86</v>
      </c>
      <c r="BK156" s="150">
        <f>SUM(BK157:BK166)</f>
        <v>0</v>
      </c>
    </row>
    <row r="157" spans="2:65" s="76" customFormat="1" ht="24.2" customHeight="1">
      <c r="B157" s="75"/>
      <c r="C157" s="153" t="s">
        <v>187</v>
      </c>
      <c r="D157" s="153" t="s">
        <v>89</v>
      </c>
      <c r="E157" s="154" t="s">
        <v>188</v>
      </c>
      <c r="F157" s="155" t="s">
        <v>189</v>
      </c>
      <c r="G157" s="156" t="s">
        <v>190</v>
      </c>
      <c r="H157" s="157">
        <v>79.599999999999994</v>
      </c>
      <c r="I157" s="66">
        <v>0</v>
      </c>
      <c r="J157" s="158">
        <f t="shared" ref="J157:J166" si="20">ROUND(I157*H157,2)</f>
        <v>0</v>
      </c>
      <c r="K157" s="159"/>
      <c r="L157" s="75"/>
      <c r="M157" s="160" t="s">
        <v>9</v>
      </c>
      <c r="N157" s="122" t="s">
        <v>30</v>
      </c>
      <c r="O157" s="161">
        <v>2.08</v>
      </c>
      <c r="P157" s="161">
        <f t="shared" ref="P157:P166" si="21">O157*H157</f>
        <v>165.56799999999998</v>
      </c>
      <c r="Q157" s="161">
        <v>4.0000000000000002E-4</v>
      </c>
      <c r="R157" s="161">
        <f t="shared" ref="R157:R166" si="22">Q157*H157</f>
        <v>3.184E-2</v>
      </c>
      <c r="S157" s="161">
        <v>0</v>
      </c>
      <c r="T157" s="162">
        <f t="shared" ref="T157:T166" si="23">S157*H157</f>
        <v>0</v>
      </c>
      <c r="AR157" s="108" t="s">
        <v>149</v>
      </c>
      <c r="AT157" s="108" t="s">
        <v>89</v>
      </c>
      <c r="AU157" s="108" t="s">
        <v>2</v>
      </c>
      <c r="AY157" s="69" t="s">
        <v>86</v>
      </c>
      <c r="BE157" s="124">
        <f t="shared" ref="BE157:BE166" si="24">IF(N157="základní",J157,0)</f>
        <v>0</v>
      </c>
      <c r="BF157" s="124">
        <f t="shared" ref="BF157:BF166" si="25">IF(N157="snížená",J157,0)</f>
        <v>0</v>
      </c>
      <c r="BG157" s="124">
        <f t="shared" ref="BG157:BG166" si="26">IF(N157="zákl. přenesená",J157,0)</f>
        <v>0</v>
      </c>
      <c r="BH157" s="124">
        <f t="shared" ref="BH157:BH166" si="27">IF(N157="sníž. přenesená",J157,0)</f>
        <v>0</v>
      </c>
      <c r="BI157" s="124">
        <f t="shared" ref="BI157:BI166" si="28">IF(N157="nulová",J157,0)</f>
        <v>0</v>
      </c>
      <c r="BJ157" s="69" t="s">
        <v>60</v>
      </c>
      <c r="BK157" s="124">
        <f t="shared" ref="BK157:BK166" si="29">ROUND(I157*H157,2)</f>
        <v>0</v>
      </c>
      <c r="BL157" s="69" t="s">
        <v>149</v>
      </c>
      <c r="BM157" s="108" t="s">
        <v>191</v>
      </c>
    </row>
    <row r="158" spans="2:65" s="76" customFormat="1" ht="16.5" customHeight="1">
      <c r="B158" s="75"/>
      <c r="C158" s="164" t="s">
        <v>192</v>
      </c>
      <c r="D158" s="164" t="s">
        <v>152</v>
      </c>
      <c r="E158" s="165" t="s">
        <v>193</v>
      </c>
      <c r="F158" s="166" t="s">
        <v>194</v>
      </c>
      <c r="G158" s="167" t="s">
        <v>190</v>
      </c>
      <c r="H158" s="168">
        <v>39.5</v>
      </c>
      <c r="I158" s="67">
        <v>0</v>
      </c>
      <c r="J158" s="169">
        <f t="shared" si="20"/>
        <v>0</v>
      </c>
      <c r="K158" s="170"/>
      <c r="L158" s="171"/>
      <c r="M158" s="172" t="s">
        <v>9</v>
      </c>
      <c r="N158" s="173" t="s">
        <v>30</v>
      </c>
      <c r="O158" s="161">
        <v>0</v>
      </c>
      <c r="P158" s="161">
        <f t="shared" si="21"/>
        <v>0</v>
      </c>
      <c r="Q158" s="161">
        <v>0</v>
      </c>
      <c r="R158" s="161">
        <f t="shared" si="22"/>
        <v>0</v>
      </c>
      <c r="S158" s="161">
        <v>0</v>
      </c>
      <c r="T158" s="162">
        <f t="shared" si="23"/>
        <v>0</v>
      </c>
      <c r="AR158" s="108" t="s">
        <v>195</v>
      </c>
      <c r="AT158" s="108" t="s">
        <v>152</v>
      </c>
      <c r="AU158" s="108" t="s">
        <v>2</v>
      </c>
      <c r="AY158" s="69" t="s">
        <v>86</v>
      </c>
      <c r="BE158" s="124">
        <f t="shared" si="24"/>
        <v>0</v>
      </c>
      <c r="BF158" s="124">
        <f t="shared" si="25"/>
        <v>0</v>
      </c>
      <c r="BG158" s="124">
        <f t="shared" si="26"/>
        <v>0</v>
      </c>
      <c r="BH158" s="124">
        <f t="shared" si="27"/>
        <v>0</v>
      </c>
      <c r="BI158" s="124">
        <f t="shared" si="28"/>
        <v>0</v>
      </c>
      <c r="BJ158" s="69" t="s">
        <v>60</v>
      </c>
      <c r="BK158" s="124">
        <f t="shared" si="29"/>
        <v>0</v>
      </c>
      <c r="BL158" s="69" t="s">
        <v>149</v>
      </c>
      <c r="BM158" s="108" t="s">
        <v>196</v>
      </c>
    </row>
    <row r="159" spans="2:65" s="76" customFormat="1" ht="24.2" customHeight="1">
      <c r="B159" s="75"/>
      <c r="C159" s="153" t="s">
        <v>197</v>
      </c>
      <c r="D159" s="153" t="s">
        <v>89</v>
      </c>
      <c r="E159" s="154" t="s">
        <v>198</v>
      </c>
      <c r="F159" s="155" t="s">
        <v>199</v>
      </c>
      <c r="G159" s="156" t="s">
        <v>190</v>
      </c>
      <c r="H159" s="157">
        <v>49</v>
      </c>
      <c r="I159" s="66">
        <v>0</v>
      </c>
      <c r="J159" s="158">
        <f t="shared" si="20"/>
        <v>0</v>
      </c>
      <c r="K159" s="159"/>
      <c r="L159" s="75"/>
      <c r="M159" s="160" t="s">
        <v>9</v>
      </c>
      <c r="N159" s="122" t="s">
        <v>30</v>
      </c>
      <c r="O159" s="161">
        <v>2.4500000000000002</v>
      </c>
      <c r="P159" s="161">
        <f t="shared" si="21"/>
        <v>120.05000000000001</v>
      </c>
      <c r="Q159" s="161">
        <v>4.0000000000000002E-4</v>
      </c>
      <c r="R159" s="161">
        <f t="shared" si="22"/>
        <v>1.9599999999999999E-2</v>
      </c>
      <c r="S159" s="161">
        <v>0</v>
      </c>
      <c r="T159" s="162">
        <f t="shared" si="23"/>
        <v>0</v>
      </c>
      <c r="AR159" s="108" t="s">
        <v>149</v>
      </c>
      <c r="AT159" s="108" t="s">
        <v>89</v>
      </c>
      <c r="AU159" s="108" t="s">
        <v>2</v>
      </c>
      <c r="AY159" s="69" t="s">
        <v>86</v>
      </c>
      <c r="BE159" s="124">
        <f t="shared" si="24"/>
        <v>0</v>
      </c>
      <c r="BF159" s="124">
        <f t="shared" si="25"/>
        <v>0</v>
      </c>
      <c r="BG159" s="124">
        <f t="shared" si="26"/>
        <v>0</v>
      </c>
      <c r="BH159" s="124">
        <f t="shared" si="27"/>
        <v>0</v>
      </c>
      <c r="BI159" s="124">
        <f t="shared" si="28"/>
        <v>0</v>
      </c>
      <c r="BJ159" s="69" t="s">
        <v>60</v>
      </c>
      <c r="BK159" s="124">
        <f t="shared" si="29"/>
        <v>0</v>
      </c>
      <c r="BL159" s="69" t="s">
        <v>149</v>
      </c>
      <c r="BM159" s="108" t="s">
        <v>200</v>
      </c>
    </row>
    <row r="160" spans="2:65" s="76" customFormat="1" ht="16.5" customHeight="1">
      <c r="B160" s="75"/>
      <c r="C160" s="164" t="s">
        <v>201</v>
      </c>
      <c r="D160" s="164" t="s">
        <v>152</v>
      </c>
      <c r="E160" s="165" t="s">
        <v>202</v>
      </c>
      <c r="F160" s="166" t="s">
        <v>203</v>
      </c>
      <c r="G160" s="167" t="s">
        <v>190</v>
      </c>
      <c r="H160" s="168">
        <v>49</v>
      </c>
      <c r="I160" s="67">
        <v>0</v>
      </c>
      <c r="J160" s="169">
        <f t="shared" si="20"/>
        <v>0</v>
      </c>
      <c r="K160" s="170"/>
      <c r="L160" s="171"/>
      <c r="M160" s="172" t="s">
        <v>9</v>
      </c>
      <c r="N160" s="173" t="s">
        <v>30</v>
      </c>
      <c r="O160" s="161">
        <v>0</v>
      </c>
      <c r="P160" s="161">
        <f t="shared" si="21"/>
        <v>0</v>
      </c>
      <c r="Q160" s="161">
        <v>0</v>
      </c>
      <c r="R160" s="161">
        <f t="shared" si="22"/>
        <v>0</v>
      </c>
      <c r="S160" s="161">
        <v>0</v>
      </c>
      <c r="T160" s="162">
        <f t="shared" si="23"/>
        <v>0</v>
      </c>
      <c r="AR160" s="108" t="s">
        <v>195</v>
      </c>
      <c r="AT160" s="108" t="s">
        <v>152</v>
      </c>
      <c r="AU160" s="108" t="s">
        <v>2</v>
      </c>
      <c r="AY160" s="69" t="s">
        <v>86</v>
      </c>
      <c r="BE160" s="124">
        <f t="shared" si="24"/>
        <v>0</v>
      </c>
      <c r="BF160" s="124">
        <f t="shared" si="25"/>
        <v>0</v>
      </c>
      <c r="BG160" s="124">
        <f t="shared" si="26"/>
        <v>0</v>
      </c>
      <c r="BH160" s="124">
        <f t="shared" si="27"/>
        <v>0</v>
      </c>
      <c r="BI160" s="124">
        <f t="shared" si="28"/>
        <v>0</v>
      </c>
      <c r="BJ160" s="69" t="s">
        <v>60</v>
      </c>
      <c r="BK160" s="124">
        <f t="shared" si="29"/>
        <v>0</v>
      </c>
      <c r="BL160" s="69" t="s">
        <v>149</v>
      </c>
      <c r="BM160" s="108" t="s">
        <v>204</v>
      </c>
    </row>
    <row r="161" spans="2:65" s="76" customFormat="1" ht="24.2" customHeight="1">
      <c r="B161" s="75"/>
      <c r="C161" s="153" t="s">
        <v>205</v>
      </c>
      <c r="D161" s="153" t="s">
        <v>89</v>
      </c>
      <c r="E161" s="154" t="s">
        <v>206</v>
      </c>
      <c r="F161" s="155" t="s">
        <v>207</v>
      </c>
      <c r="G161" s="156" t="s">
        <v>208</v>
      </c>
      <c r="H161" s="157">
        <v>70</v>
      </c>
      <c r="I161" s="66">
        <v>0</v>
      </c>
      <c r="J161" s="158">
        <f t="shared" si="20"/>
        <v>0</v>
      </c>
      <c r="K161" s="159"/>
      <c r="L161" s="75"/>
      <c r="M161" s="160" t="s">
        <v>9</v>
      </c>
      <c r="N161" s="122" t="s">
        <v>30</v>
      </c>
      <c r="O161" s="161">
        <v>0.2</v>
      </c>
      <c r="P161" s="161">
        <f t="shared" si="21"/>
        <v>14</v>
      </c>
      <c r="Q161" s="161">
        <v>5.0000000000000002E-5</v>
      </c>
      <c r="R161" s="161">
        <f t="shared" si="22"/>
        <v>3.5000000000000001E-3</v>
      </c>
      <c r="S161" s="161">
        <v>0</v>
      </c>
      <c r="T161" s="162">
        <f t="shared" si="23"/>
        <v>0</v>
      </c>
      <c r="AR161" s="108" t="s">
        <v>149</v>
      </c>
      <c r="AT161" s="108" t="s">
        <v>89</v>
      </c>
      <c r="AU161" s="108" t="s">
        <v>2</v>
      </c>
      <c r="AY161" s="69" t="s">
        <v>86</v>
      </c>
      <c r="BE161" s="124">
        <f t="shared" si="24"/>
        <v>0</v>
      </c>
      <c r="BF161" s="124">
        <f t="shared" si="25"/>
        <v>0</v>
      </c>
      <c r="BG161" s="124">
        <f t="shared" si="26"/>
        <v>0</v>
      </c>
      <c r="BH161" s="124">
        <f t="shared" si="27"/>
        <v>0</v>
      </c>
      <c r="BI161" s="124">
        <f t="shared" si="28"/>
        <v>0</v>
      </c>
      <c r="BJ161" s="69" t="s">
        <v>60</v>
      </c>
      <c r="BK161" s="124">
        <f t="shared" si="29"/>
        <v>0</v>
      </c>
      <c r="BL161" s="69" t="s">
        <v>149</v>
      </c>
      <c r="BM161" s="108" t="s">
        <v>209</v>
      </c>
    </row>
    <row r="162" spans="2:65" s="76" customFormat="1" ht="16.5" customHeight="1">
      <c r="B162" s="75"/>
      <c r="C162" s="164" t="s">
        <v>210</v>
      </c>
      <c r="D162" s="164" t="s">
        <v>152</v>
      </c>
      <c r="E162" s="165" t="s">
        <v>211</v>
      </c>
      <c r="F162" s="166" t="s">
        <v>212</v>
      </c>
      <c r="G162" s="167" t="s">
        <v>208</v>
      </c>
      <c r="H162" s="168">
        <v>68</v>
      </c>
      <c r="I162" s="67">
        <v>0</v>
      </c>
      <c r="J162" s="169">
        <f t="shared" si="20"/>
        <v>0</v>
      </c>
      <c r="K162" s="170"/>
      <c r="L162" s="171"/>
      <c r="M162" s="172" t="s">
        <v>9</v>
      </c>
      <c r="N162" s="173" t="s">
        <v>30</v>
      </c>
      <c r="O162" s="161">
        <v>0</v>
      </c>
      <c r="P162" s="161">
        <f t="shared" si="21"/>
        <v>0</v>
      </c>
      <c r="Q162" s="161">
        <v>1.66E-2</v>
      </c>
      <c r="R162" s="161">
        <f t="shared" si="22"/>
        <v>1.1288</v>
      </c>
      <c r="S162" s="161">
        <v>0</v>
      </c>
      <c r="T162" s="162">
        <f t="shared" si="23"/>
        <v>0</v>
      </c>
      <c r="AR162" s="108" t="s">
        <v>195</v>
      </c>
      <c r="AT162" s="108" t="s">
        <v>152</v>
      </c>
      <c r="AU162" s="108" t="s">
        <v>2</v>
      </c>
      <c r="AY162" s="69" t="s">
        <v>86</v>
      </c>
      <c r="BE162" s="124">
        <f t="shared" si="24"/>
        <v>0</v>
      </c>
      <c r="BF162" s="124">
        <f t="shared" si="25"/>
        <v>0</v>
      </c>
      <c r="BG162" s="124">
        <f t="shared" si="26"/>
        <v>0</v>
      </c>
      <c r="BH162" s="124">
        <f t="shared" si="27"/>
        <v>0</v>
      </c>
      <c r="BI162" s="124">
        <f t="shared" si="28"/>
        <v>0</v>
      </c>
      <c r="BJ162" s="69" t="s">
        <v>60</v>
      </c>
      <c r="BK162" s="124">
        <f t="shared" si="29"/>
        <v>0</v>
      </c>
      <c r="BL162" s="69" t="s">
        <v>149</v>
      </c>
      <c r="BM162" s="108" t="s">
        <v>213</v>
      </c>
    </row>
    <row r="163" spans="2:65" s="76" customFormat="1" ht="16.5" customHeight="1">
      <c r="B163" s="75"/>
      <c r="C163" s="153" t="s">
        <v>214</v>
      </c>
      <c r="D163" s="153" t="s">
        <v>89</v>
      </c>
      <c r="E163" s="154" t="s">
        <v>215</v>
      </c>
      <c r="F163" s="155" t="s">
        <v>216</v>
      </c>
      <c r="G163" s="156" t="s">
        <v>102</v>
      </c>
      <c r="H163" s="157">
        <v>36.75</v>
      </c>
      <c r="I163" s="66">
        <v>0</v>
      </c>
      <c r="J163" s="158">
        <f t="shared" si="20"/>
        <v>0</v>
      </c>
      <c r="K163" s="159"/>
      <c r="L163" s="75"/>
      <c r="M163" s="160" t="s">
        <v>9</v>
      </c>
      <c r="N163" s="122" t="s">
        <v>30</v>
      </c>
      <c r="O163" s="161">
        <v>0.36</v>
      </c>
      <c r="P163" s="161">
        <f t="shared" si="21"/>
        <v>13.229999999999999</v>
      </c>
      <c r="Q163" s="161">
        <v>6.9999999999999994E-5</v>
      </c>
      <c r="R163" s="161">
        <f t="shared" si="22"/>
        <v>2.5724999999999997E-3</v>
      </c>
      <c r="S163" s="161">
        <v>0</v>
      </c>
      <c r="T163" s="162">
        <f t="shared" si="23"/>
        <v>0</v>
      </c>
      <c r="AR163" s="108" t="s">
        <v>149</v>
      </c>
      <c r="AT163" s="108" t="s">
        <v>89</v>
      </c>
      <c r="AU163" s="108" t="s">
        <v>2</v>
      </c>
      <c r="AY163" s="69" t="s">
        <v>86</v>
      </c>
      <c r="BE163" s="124">
        <f t="shared" si="24"/>
        <v>0</v>
      </c>
      <c r="BF163" s="124">
        <f t="shared" si="25"/>
        <v>0</v>
      </c>
      <c r="BG163" s="124">
        <f t="shared" si="26"/>
        <v>0</v>
      </c>
      <c r="BH163" s="124">
        <f t="shared" si="27"/>
        <v>0</v>
      </c>
      <c r="BI163" s="124">
        <f t="shared" si="28"/>
        <v>0</v>
      </c>
      <c r="BJ163" s="69" t="s">
        <v>60</v>
      </c>
      <c r="BK163" s="124">
        <f t="shared" si="29"/>
        <v>0</v>
      </c>
      <c r="BL163" s="69" t="s">
        <v>149</v>
      </c>
      <c r="BM163" s="108" t="s">
        <v>217</v>
      </c>
    </row>
    <row r="164" spans="2:65" s="76" customFormat="1" ht="16.5" customHeight="1">
      <c r="B164" s="75"/>
      <c r="C164" s="164" t="s">
        <v>218</v>
      </c>
      <c r="D164" s="164" t="s">
        <v>152</v>
      </c>
      <c r="E164" s="165" t="s">
        <v>219</v>
      </c>
      <c r="F164" s="166" t="s">
        <v>220</v>
      </c>
      <c r="G164" s="167" t="s">
        <v>208</v>
      </c>
      <c r="H164" s="168">
        <v>7</v>
      </c>
      <c r="I164" s="67">
        <v>0</v>
      </c>
      <c r="J164" s="169">
        <f t="shared" si="20"/>
        <v>0</v>
      </c>
      <c r="K164" s="170"/>
      <c r="L164" s="171"/>
      <c r="M164" s="172" t="s">
        <v>9</v>
      </c>
      <c r="N164" s="173" t="s">
        <v>30</v>
      </c>
      <c r="O164" s="161">
        <v>0</v>
      </c>
      <c r="P164" s="161">
        <f t="shared" si="21"/>
        <v>0</v>
      </c>
      <c r="Q164" s="161">
        <v>1.4999999999999999E-2</v>
      </c>
      <c r="R164" s="161">
        <f t="shared" si="22"/>
        <v>0.105</v>
      </c>
      <c r="S164" s="161">
        <v>0</v>
      </c>
      <c r="T164" s="162">
        <f t="shared" si="23"/>
        <v>0</v>
      </c>
      <c r="AR164" s="108" t="s">
        <v>195</v>
      </c>
      <c r="AT164" s="108" t="s">
        <v>152</v>
      </c>
      <c r="AU164" s="108" t="s">
        <v>2</v>
      </c>
      <c r="AY164" s="69" t="s">
        <v>86</v>
      </c>
      <c r="BE164" s="124">
        <f t="shared" si="24"/>
        <v>0</v>
      </c>
      <c r="BF164" s="124">
        <f t="shared" si="25"/>
        <v>0</v>
      </c>
      <c r="BG164" s="124">
        <f t="shared" si="26"/>
        <v>0</v>
      </c>
      <c r="BH164" s="124">
        <f t="shared" si="27"/>
        <v>0</v>
      </c>
      <c r="BI164" s="124">
        <f t="shared" si="28"/>
        <v>0</v>
      </c>
      <c r="BJ164" s="69" t="s">
        <v>60</v>
      </c>
      <c r="BK164" s="124">
        <f t="shared" si="29"/>
        <v>0</v>
      </c>
      <c r="BL164" s="69" t="s">
        <v>149</v>
      </c>
      <c r="BM164" s="108" t="s">
        <v>221</v>
      </c>
    </row>
    <row r="165" spans="2:65" s="76" customFormat="1" ht="16.5" customHeight="1">
      <c r="B165" s="75"/>
      <c r="C165" s="153" t="s">
        <v>222</v>
      </c>
      <c r="D165" s="153" t="s">
        <v>89</v>
      </c>
      <c r="E165" s="154" t="s">
        <v>223</v>
      </c>
      <c r="F165" s="155" t="s">
        <v>224</v>
      </c>
      <c r="G165" s="156" t="s">
        <v>225</v>
      </c>
      <c r="H165" s="157">
        <v>1</v>
      </c>
      <c r="I165" s="66">
        <v>0</v>
      </c>
      <c r="J165" s="158">
        <f t="shared" si="20"/>
        <v>0</v>
      </c>
      <c r="K165" s="159"/>
      <c r="L165" s="75"/>
      <c r="M165" s="160" t="s">
        <v>9</v>
      </c>
      <c r="N165" s="122" t="s">
        <v>30</v>
      </c>
      <c r="O165" s="161">
        <v>0</v>
      </c>
      <c r="P165" s="161">
        <f t="shared" si="21"/>
        <v>0</v>
      </c>
      <c r="Q165" s="161">
        <v>0</v>
      </c>
      <c r="R165" s="161">
        <f t="shared" si="22"/>
        <v>0</v>
      </c>
      <c r="S165" s="161">
        <v>0</v>
      </c>
      <c r="T165" s="162">
        <f t="shared" si="23"/>
        <v>0</v>
      </c>
      <c r="AR165" s="108" t="s">
        <v>149</v>
      </c>
      <c r="AT165" s="108" t="s">
        <v>89</v>
      </c>
      <c r="AU165" s="108" t="s">
        <v>2</v>
      </c>
      <c r="AY165" s="69" t="s">
        <v>86</v>
      </c>
      <c r="BE165" s="124">
        <f t="shared" si="24"/>
        <v>0</v>
      </c>
      <c r="BF165" s="124">
        <f t="shared" si="25"/>
        <v>0</v>
      </c>
      <c r="BG165" s="124">
        <f t="shared" si="26"/>
        <v>0</v>
      </c>
      <c r="BH165" s="124">
        <f t="shared" si="27"/>
        <v>0</v>
      </c>
      <c r="BI165" s="124">
        <f t="shared" si="28"/>
        <v>0</v>
      </c>
      <c r="BJ165" s="69" t="s">
        <v>60</v>
      </c>
      <c r="BK165" s="124">
        <f t="shared" si="29"/>
        <v>0</v>
      </c>
      <c r="BL165" s="69" t="s">
        <v>149</v>
      </c>
      <c r="BM165" s="108" t="s">
        <v>226</v>
      </c>
    </row>
    <row r="166" spans="2:65" s="76" customFormat="1" ht="24.2" customHeight="1">
      <c r="B166" s="75"/>
      <c r="C166" s="153" t="s">
        <v>227</v>
      </c>
      <c r="D166" s="153" t="s">
        <v>89</v>
      </c>
      <c r="E166" s="154" t="s">
        <v>228</v>
      </c>
      <c r="F166" s="155" t="s">
        <v>229</v>
      </c>
      <c r="G166" s="156" t="s">
        <v>230</v>
      </c>
      <c r="H166" s="157">
        <v>17098.842000000001</v>
      </c>
      <c r="I166" s="66">
        <v>0</v>
      </c>
      <c r="J166" s="158">
        <f t="shared" si="20"/>
        <v>0</v>
      </c>
      <c r="K166" s="159"/>
      <c r="L166" s="75"/>
      <c r="M166" s="174" t="s">
        <v>9</v>
      </c>
      <c r="N166" s="175" t="s">
        <v>30</v>
      </c>
      <c r="O166" s="176">
        <v>0</v>
      </c>
      <c r="P166" s="176">
        <f t="shared" si="21"/>
        <v>0</v>
      </c>
      <c r="Q166" s="176">
        <v>0</v>
      </c>
      <c r="R166" s="176">
        <f t="shared" si="22"/>
        <v>0</v>
      </c>
      <c r="S166" s="176">
        <v>0</v>
      </c>
      <c r="T166" s="177">
        <f t="shared" si="23"/>
        <v>0</v>
      </c>
      <c r="AR166" s="108" t="s">
        <v>149</v>
      </c>
      <c r="AT166" s="108" t="s">
        <v>89</v>
      </c>
      <c r="AU166" s="108" t="s">
        <v>2</v>
      </c>
      <c r="AY166" s="69" t="s">
        <v>86</v>
      </c>
      <c r="BE166" s="124">
        <f t="shared" si="24"/>
        <v>0</v>
      </c>
      <c r="BF166" s="124">
        <f t="shared" si="25"/>
        <v>0</v>
      </c>
      <c r="BG166" s="124">
        <f t="shared" si="26"/>
        <v>0</v>
      </c>
      <c r="BH166" s="124">
        <f t="shared" si="27"/>
        <v>0</v>
      </c>
      <c r="BI166" s="124">
        <f t="shared" si="28"/>
        <v>0</v>
      </c>
      <c r="BJ166" s="69" t="s">
        <v>60</v>
      </c>
      <c r="BK166" s="124">
        <f t="shared" si="29"/>
        <v>0</v>
      </c>
      <c r="BL166" s="69" t="s">
        <v>149</v>
      </c>
      <c r="BM166" s="108" t="s">
        <v>231</v>
      </c>
    </row>
    <row r="167" spans="2:65" s="76" customFormat="1" ht="6.95" customHeight="1">
      <c r="B167" s="103"/>
      <c r="C167" s="104"/>
      <c r="D167" s="104"/>
      <c r="E167" s="104"/>
      <c r="F167" s="104"/>
      <c r="G167" s="104"/>
      <c r="H167" s="104"/>
      <c r="I167" s="104"/>
      <c r="J167" s="104"/>
      <c r="K167" s="104"/>
      <c r="L167" s="75"/>
    </row>
  </sheetData>
  <sheetProtection algorithmName="SHA-512" hashValue="ZYHBHSofXrZamtRsYdZRaexg0OjvQa1R3ELJRyjHPr8BoRffqzWewCUZFBm3qOl02WSzSUV4aOhEmQneX2QYBA==" saltValue="lK4pHqFo4hM7PR5pNAAjHw==" spinCount="100000" sheet="1"/>
  <protectedRanges>
    <protectedRange sqref="I131:I166" name="Oblast2"/>
    <protectedRange sqref="J106:J109" name="Oblast1"/>
  </protectedRanges>
  <mergeCells count="9">
    <mergeCell ref="D107:F107"/>
    <mergeCell ref="D108:F108"/>
    <mergeCell ref="E120:H120"/>
    <mergeCell ref="L2:V2"/>
    <mergeCell ref="E7:H7"/>
    <mergeCell ref="E16:H16"/>
    <mergeCell ref="E25:H25"/>
    <mergeCell ref="E85:H85"/>
    <mergeCell ref="D106:F106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Rekapitulace stavby</vt:lpstr>
      <vt:lpstr>Stavební úpravy schodiště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Hrejsová Marcela</dc:creator>
  <cp:lastModifiedBy>Soukup Tomáš</cp:lastModifiedBy>
  <dcterms:created xsi:type="dcterms:W3CDTF">2022-09-09T07:11:26Z</dcterms:created>
  <dcterms:modified xsi:type="dcterms:W3CDTF">2022-09-12T12:45:44Z</dcterms:modified>
</cp:coreProperties>
</file>